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23 Çalışma ve İş Programı\"/>
    </mc:Choice>
  </mc:AlternateContent>
  <bookViews>
    <workbookView xWindow="-120" yWindow="-120" windowWidth="20730" windowHeight="11160"/>
  </bookViews>
  <sheets>
    <sheet name="KURUMLAR GENEL TOPLAM" sheetId="8" r:id="rId1"/>
    <sheet name="SEKTÖRLER GENEL TOPLAM" sheetId="11" r:id="rId2"/>
    <sheet name="KURUMLAR" sheetId="13" r:id="rId3"/>
    <sheet name="BELEDİYELER GENEL TOPLAM" sheetId="7" r:id="rId4"/>
    <sheet name="BELEDİYELER" sheetId="3" r:id="rId5"/>
  </sheets>
  <externalReferences>
    <externalReference r:id="rId6"/>
  </externalReferences>
  <definedNames>
    <definedName name="_xlnm._FilterDatabase" localSheetId="3" hidden="1">'BELEDİYELER GENEL TOPLAM'!$B$1:$B$44</definedName>
    <definedName name="_xlnm._FilterDatabase" localSheetId="2" hidden="1">KURUMLAR!$B$1:$B$1379</definedName>
    <definedName name="_xlnm._FilterDatabase" localSheetId="0" hidden="1">'KURUMLAR GENEL TOPLAM'!$B$1:$B$42</definedName>
    <definedName name="_xlnm._FilterDatabase" localSheetId="1" hidden="1">'SEKTÖRLER GENEL TOPLAM'!$A$2:$E$9</definedName>
    <definedName name="_xlnm.Print_Area" localSheetId="4">BELEDİYELER!$A$1:$T$609</definedName>
    <definedName name="_xlnm.Print_Area" localSheetId="3">'BELEDİYELER GENEL TOPLAM'!$A$1:$F$46</definedName>
    <definedName name="_xlnm.Print_Area" localSheetId="2">KURUMLAR!$A$1:$P$1380</definedName>
    <definedName name="_xlnm.Print_Area" localSheetId="0">'KURUMLAR GENEL TOPLAM'!$A$1:$F$43</definedName>
    <definedName name="_xlnm.Print_Titles" localSheetId="4">BELEDİYELER!$3:$4</definedName>
    <definedName name="_xlnm.Print_Titles" localSheetId="3">'BELEDİYELER GENEL TOPLAM'!$3:$3</definedName>
    <definedName name="_xlnm.Print_Titles" localSheetId="2">KURUMLAR!$4:$5</definedName>
    <definedName name="_xlnm.Print_Titles" localSheetId="0">'KURUMLAR GENEL TOPLAM'!$3:$3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92" i="3" l="1"/>
  <c r="O508" i="3" l="1"/>
  <c r="N508" i="3"/>
  <c r="M508" i="3"/>
  <c r="J508" i="3"/>
  <c r="I508" i="3"/>
  <c r="H508" i="3"/>
  <c r="O455" i="3"/>
  <c r="N455" i="3"/>
  <c r="M455" i="3"/>
  <c r="L455" i="3"/>
  <c r="K455" i="3"/>
  <c r="J455" i="3"/>
  <c r="I455" i="3"/>
  <c r="H455" i="3"/>
  <c r="O371" i="3"/>
  <c r="N371" i="3"/>
  <c r="M371" i="3"/>
  <c r="L371" i="3"/>
  <c r="K371" i="3"/>
  <c r="J371" i="3"/>
  <c r="I371" i="3"/>
  <c r="H371" i="3"/>
  <c r="O176" i="3" l="1"/>
  <c r="N176" i="3"/>
  <c r="M176" i="3"/>
  <c r="L176" i="3"/>
  <c r="K176" i="3"/>
  <c r="J176" i="3"/>
  <c r="I176" i="3"/>
  <c r="H176" i="3"/>
  <c r="D44" i="7" l="1"/>
  <c r="E44" i="7"/>
  <c r="F44" i="7"/>
  <c r="C44" i="7"/>
  <c r="I210" i="3"/>
  <c r="J210" i="3"/>
  <c r="K210" i="3"/>
  <c r="L210" i="3"/>
  <c r="M210" i="3"/>
  <c r="N210" i="3"/>
  <c r="O210" i="3"/>
  <c r="H210" i="3"/>
  <c r="I53" i="3"/>
  <c r="J53" i="3"/>
  <c r="K53" i="3"/>
  <c r="L53" i="3"/>
  <c r="M53" i="3"/>
  <c r="N53" i="3"/>
  <c r="O53" i="3"/>
  <c r="H53" i="3"/>
  <c r="I592" i="3"/>
  <c r="J592" i="3"/>
  <c r="K592" i="3"/>
  <c r="L592" i="3"/>
  <c r="M592" i="3"/>
  <c r="N592" i="3"/>
  <c r="O592" i="3"/>
  <c r="H592" i="3"/>
  <c r="D43" i="8"/>
  <c r="H1081" i="13" l="1"/>
  <c r="I1081" i="13"/>
  <c r="H194" i="3" l="1"/>
  <c r="I194" i="3"/>
  <c r="J194" i="3"/>
  <c r="L194" i="3"/>
  <c r="M194" i="3"/>
  <c r="N194" i="3"/>
  <c r="O194" i="3"/>
  <c r="C43" i="8" l="1"/>
  <c r="E43" i="8"/>
  <c r="F43" i="8"/>
  <c r="H1379" i="13" l="1"/>
  <c r="I1379" i="13"/>
  <c r="J1379" i="13"/>
  <c r="L1379" i="13"/>
  <c r="M1379" i="13"/>
  <c r="N1379" i="13"/>
  <c r="O1379" i="13"/>
  <c r="H85" i="3" l="1"/>
  <c r="H438" i="3" l="1"/>
  <c r="J438" i="3"/>
  <c r="J479" i="3" l="1"/>
  <c r="J475" i="3"/>
  <c r="J474" i="3"/>
  <c r="J473" i="3"/>
  <c r="H480" i="3"/>
  <c r="O470" i="3" l="1"/>
  <c r="N470" i="3"/>
  <c r="M470" i="3"/>
  <c r="J470" i="3"/>
  <c r="I470" i="3"/>
  <c r="H470" i="3"/>
  <c r="H443" i="3"/>
  <c r="I443" i="3"/>
  <c r="J443" i="3"/>
  <c r="M443" i="3"/>
  <c r="N443" i="3"/>
  <c r="O443" i="3"/>
  <c r="J145" i="3" l="1"/>
  <c r="I145" i="3"/>
  <c r="H145" i="3"/>
  <c r="J141" i="3" l="1"/>
  <c r="I141" i="3"/>
  <c r="H141" i="3"/>
  <c r="H137" i="3"/>
  <c r="I137" i="3"/>
  <c r="J137" i="3"/>
  <c r="J1157" i="13" l="1"/>
  <c r="M1310" i="13"/>
  <c r="N1310" i="13"/>
  <c r="O1310" i="13"/>
  <c r="L1310" i="13"/>
  <c r="J1310" i="13"/>
  <c r="I1310" i="13"/>
  <c r="H1310" i="13"/>
  <c r="H1200" i="13" l="1"/>
  <c r="I1200" i="13"/>
  <c r="J1200" i="13"/>
  <c r="K1200" i="13"/>
  <c r="L1200" i="13"/>
  <c r="M1200" i="13"/>
  <c r="N1200" i="13"/>
  <c r="O1200" i="13"/>
  <c r="H1262" i="13" l="1"/>
  <c r="I1262" i="13"/>
  <c r="J1262" i="13"/>
  <c r="K1262" i="13"/>
  <c r="L1262" i="13"/>
  <c r="M1262" i="13"/>
  <c r="N1262" i="13"/>
  <c r="O1262" i="13"/>
  <c r="K1325" i="13" l="1"/>
  <c r="L1325" i="13" s="1"/>
  <c r="O1325" i="13" s="1"/>
  <c r="K1324" i="13"/>
  <c r="L1324" i="13" s="1"/>
  <c r="K1323" i="13"/>
  <c r="L1323" i="13" s="1"/>
  <c r="L1322" i="13"/>
  <c r="N1322" i="13" s="1"/>
  <c r="H1322" i="13"/>
  <c r="K1321" i="13"/>
  <c r="L1321" i="13" s="1"/>
  <c r="O1321" i="13" s="1"/>
  <c r="K1320" i="13"/>
  <c r="L1320" i="13" s="1"/>
  <c r="K1319" i="13"/>
  <c r="L1319" i="13" s="1"/>
  <c r="K1318" i="13"/>
  <c r="L1318" i="13" s="1"/>
  <c r="K1317" i="13"/>
  <c r="L1317" i="13" s="1"/>
  <c r="O1317" i="13" s="1"/>
  <c r="K1316" i="13"/>
  <c r="L1316" i="13" s="1"/>
  <c r="K1315" i="13"/>
  <c r="L1315" i="13" s="1"/>
  <c r="M1315" i="13" s="1"/>
  <c r="K1314" i="13"/>
  <c r="L1314" i="13" s="1"/>
  <c r="M1313" i="13"/>
  <c r="L1313" i="13"/>
  <c r="M1322" i="13" l="1"/>
  <c r="M1319" i="13"/>
  <c r="N1319" i="13"/>
  <c r="M1323" i="13"/>
  <c r="N1323" i="13"/>
  <c r="O1322" i="13"/>
  <c r="N1315" i="13"/>
  <c r="O1316" i="13"/>
  <c r="N1316" i="13"/>
  <c r="M1316" i="13"/>
  <c r="N1314" i="13"/>
  <c r="O1314" i="13"/>
  <c r="M1314" i="13"/>
  <c r="O1324" i="13"/>
  <c r="N1324" i="13"/>
  <c r="M1324" i="13"/>
  <c r="N1318" i="13"/>
  <c r="M1318" i="13"/>
  <c r="O1318" i="13"/>
  <c r="O1320" i="13"/>
  <c r="N1320" i="13"/>
  <c r="M1320" i="13"/>
  <c r="O1315" i="13"/>
  <c r="M1317" i="13"/>
  <c r="O1319" i="13"/>
  <c r="M1321" i="13"/>
  <c r="O1323" i="13"/>
  <c r="M1325" i="13"/>
  <c r="N1317" i="13"/>
  <c r="N1321" i="13"/>
  <c r="N1325" i="13"/>
  <c r="I1373" i="13"/>
  <c r="J1373" i="13"/>
  <c r="K1373" i="13"/>
  <c r="L1373" i="13"/>
  <c r="M1373" i="13"/>
  <c r="N1373" i="13"/>
  <c r="O1373" i="13"/>
  <c r="H1373" i="13"/>
  <c r="L836" i="13" l="1"/>
  <c r="M836" i="13" s="1"/>
  <c r="L837" i="13"/>
  <c r="M837" i="13" s="1"/>
  <c r="L838" i="13"/>
  <c r="M838" i="13" s="1"/>
  <c r="L839" i="13"/>
  <c r="M839" i="13" s="1"/>
  <c r="L840" i="13"/>
  <c r="M840" i="13" s="1"/>
  <c r="L841" i="13"/>
  <c r="M841" i="13" s="1"/>
  <c r="L842" i="13"/>
  <c r="M842" i="13" s="1"/>
  <c r="L843" i="13"/>
  <c r="M843" i="13" s="1"/>
  <c r="L844" i="13"/>
  <c r="M844" i="13" s="1"/>
  <c r="L845" i="13"/>
  <c r="M845" i="13" s="1"/>
  <c r="L846" i="13"/>
  <c r="M846" i="13" s="1"/>
  <c r="L847" i="13"/>
  <c r="M847" i="13" s="1"/>
  <c r="L848" i="13"/>
  <c r="M848" i="13" s="1"/>
  <c r="L849" i="13"/>
  <c r="M849" i="13" s="1"/>
  <c r="L850" i="13"/>
  <c r="M850" i="13" s="1"/>
  <c r="L851" i="13"/>
  <c r="M851" i="13" s="1"/>
  <c r="L852" i="13"/>
  <c r="M852" i="13" s="1"/>
  <c r="L853" i="13"/>
  <c r="M853" i="13" s="1"/>
  <c r="L854" i="13"/>
  <c r="M854" i="13" s="1"/>
  <c r="L855" i="13"/>
  <c r="M855" i="13" s="1"/>
  <c r="L856" i="13"/>
  <c r="M856" i="13" s="1"/>
  <c r="L857" i="13"/>
  <c r="M857" i="13" s="1"/>
  <c r="L858" i="13"/>
  <c r="M858" i="13" s="1"/>
  <c r="L859" i="13"/>
  <c r="M859" i="13" s="1"/>
  <c r="L860" i="13"/>
  <c r="M860" i="13" s="1"/>
  <c r="L861" i="13"/>
  <c r="M861" i="13" s="1"/>
  <c r="L862" i="13"/>
  <c r="M862" i="13" s="1"/>
  <c r="L863" i="13"/>
  <c r="M863" i="13" s="1"/>
  <c r="L864" i="13"/>
  <c r="M864" i="13" s="1"/>
  <c r="L865" i="13"/>
  <c r="M865" i="13" s="1"/>
  <c r="L866" i="13"/>
  <c r="M866" i="13" s="1"/>
  <c r="L867" i="13"/>
  <c r="M867" i="13" s="1"/>
  <c r="L868" i="13"/>
  <c r="M868" i="13" s="1"/>
  <c r="L869" i="13"/>
  <c r="M869" i="13" s="1"/>
  <c r="L870" i="13"/>
  <c r="M870" i="13" s="1"/>
  <c r="L871" i="13"/>
  <c r="M871" i="13" s="1"/>
  <c r="L872" i="13"/>
  <c r="M872" i="13" s="1"/>
  <c r="L873" i="13"/>
  <c r="M873" i="13" s="1"/>
  <c r="L874" i="13"/>
  <c r="M874" i="13" s="1"/>
  <c r="L875" i="13"/>
  <c r="M875" i="13" s="1"/>
  <c r="L876" i="13"/>
  <c r="M876" i="13" s="1"/>
  <c r="L877" i="13"/>
  <c r="M877" i="13" s="1"/>
  <c r="L878" i="13"/>
  <c r="M878" i="13" s="1"/>
  <c r="L879" i="13"/>
  <c r="M879" i="13" s="1"/>
  <c r="L835" i="13"/>
  <c r="O835" i="13" s="1"/>
  <c r="L739" i="13"/>
  <c r="M739" i="13" s="1"/>
  <c r="L740" i="13"/>
  <c r="M740" i="13" s="1"/>
  <c r="L741" i="13"/>
  <c r="L742" i="13"/>
  <c r="N742" i="13" s="1"/>
  <c r="L743" i="13"/>
  <c r="M743" i="13" s="1"/>
  <c r="L744" i="13"/>
  <c r="M744" i="13" s="1"/>
  <c r="L745" i="13"/>
  <c r="L746" i="13"/>
  <c r="N746" i="13" s="1"/>
  <c r="L747" i="13"/>
  <c r="M747" i="13" s="1"/>
  <c r="L748" i="13"/>
  <c r="M748" i="13" s="1"/>
  <c r="L749" i="13"/>
  <c r="L750" i="13"/>
  <c r="N750" i="13" s="1"/>
  <c r="L751" i="13"/>
  <c r="M751" i="13" s="1"/>
  <c r="L752" i="13"/>
  <c r="M752" i="13" s="1"/>
  <c r="L753" i="13"/>
  <c r="L754" i="13"/>
  <c r="L755" i="13"/>
  <c r="M755" i="13" s="1"/>
  <c r="L756" i="13"/>
  <c r="M756" i="13" s="1"/>
  <c r="L757" i="13"/>
  <c r="L758" i="13"/>
  <c r="N758" i="13" s="1"/>
  <c r="L759" i="13"/>
  <c r="M759" i="13" s="1"/>
  <c r="L760" i="13"/>
  <c r="M760" i="13" s="1"/>
  <c r="L761" i="13"/>
  <c r="L762" i="13"/>
  <c r="N762" i="13" s="1"/>
  <c r="L763" i="13"/>
  <c r="M763" i="13" s="1"/>
  <c r="L764" i="13"/>
  <c r="M764" i="13" s="1"/>
  <c r="L765" i="13"/>
  <c r="L766" i="13"/>
  <c r="N766" i="13" s="1"/>
  <c r="L767" i="13"/>
  <c r="M767" i="13" s="1"/>
  <c r="L768" i="13"/>
  <c r="M768" i="13" s="1"/>
  <c r="L769" i="13"/>
  <c r="L770" i="13"/>
  <c r="L771" i="13"/>
  <c r="M771" i="13" s="1"/>
  <c r="L772" i="13"/>
  <c r="M772" i="13" s="1"/>
  <c r="L773" i="13"/>
  <c r="L774" i="13"/>
  <c r="N774" i="13" s="1"/>
  <c r="L775" i="13"/>
  <c r="M775" i="13" s="1"/>
  <c r="L776" i="13"/>
  <c r="M776" i="13" s="1"/>
  <c r="L777" i="13"/>
  <c r="L778" i="13"/>
  <c r="N778" i="13" s="1"/>
  <c r="L779" i="13"/>
  <c r="M779" i="13" s="1"/>
  <c r="L780" i="13"/>
  <c r="M780" i="13" s="1"/>
  <c r="L781" i="13"/>
  <c r="L782" i="13"/>
  <c r="N782" i="13" s="1"/>
  <c r="L783" i="13"/>
  <c r="M783" i="13" s="1"/>
  <c r="L784" i="13"/>
  <c r="M784" i="13" s="1"/>
  <c r="L785" i="13"/>
  <c r="L786" i="13"/>
  <c r="L787" i="13"/>
  <c r="M787" i="13" s="1"/>
  <c r="L788" i="13"/>
  <c r="M788" i="13" s="1"/>
  <c r="L789" i="13"/>
  <c r="L790" i="13"/>
  <c r="N790" i="13" s="1"/>
  <c r="L791" i="13"/>
  <c r="M791" i="13" s="1"/>
  <c r="L792" i="13"/>
  <c r="M792" i="13" s="1"/>
  <c r="L793" i="13"/>
  <c r="L794" i="13"/>
  <c r="N794" i="13" s="1"/>
  <c r="L795" i="13"/>
  <c r="M795" i="13" s="1"/>
  <c r="L796" i="13"/>
  <c r="M796" i="13" s="1"/>
  <c r="L797" i="13"/>
  <c r="L798" i="13"/>
  <c r="N798" i="13" s="1"/>
  <c r="L799" i="13"/>
  <c r="M799" i="13" s="1"/>
  <c r="L800" i="13"/>
  <c r="M800" i="13" s="1"/>
  <c r="L801" i="13"/>
  <c r="L802" i="13"/>
  <c r="L803" i="13"/>
  <c r="M803" i="13" s="1"/>
  <c r="L804" i="13"/>
  <c r="M804" i="13" s="1"/>
  <c r="L805" i="13"/>
  <c r="L806" i="13"/>
  <c r="N806" i="13" s="1"/>
  <c r="L807" i="13"/>
  <c r="M807" i="13" s="1"/>
  <c r="L808" i="13"/>
  <c r="M808" i="13" s="1"/>
  <c r="L809" i="13"/>
  <c r="L810" i="13"/>
  <c r="N810" i="13" s="1"/>
  <c r="L811" i="13"/>
  <c r="M811" i="13" s="1"/>
  <c r="L812" i="13"/>
  <c r="M812" i="13" s="1"/>
  <c r="L813" i="13"/>
  <c r="L814" i="13"/>
  <c r="N814" i="13" s="1"/>
  <c r="L815" i="13"/>
  <c r="M815" i="13" s="1"/>
  <c r="L816" i="13"/>
  <c r="M816" i="13" s="1"/>
  <c r="L817" i="13"/>
  <c r="M817" i="13" s="1"/>
  <c r="L818" i="13"/>
  <c r="L819" i="13"/>
  <c r="L820" i="13"/>
  <c r="M820" i="13" s="1"/>
  <c r="L821" i="13"/>
  <c r="M821" i="13" s="1"/>
  <c r="L822" i="13"/>
  <c r="L823" i="13"/>
  <c r="M823" i="13" s="1"/>
  <c r="L824" i="13"/>
  <c r="M824" i="13" s="1"/>
  <c r="L825" i="13"/>
  <c r="M825" i="13" s="1"/>
  <c r="L826" i="13"/>
  <c r="M826" i="13" s="1"/>
  <c r="L827" i="13"/>
  <c r="M827" i="13" s="1"/>
  <c r="L828" i="13"/>
  <c r="M828" i="13" s="1"/>
  <c r="L829" i="13"/>
  <c r="M829" i="13" s="1"/>
  <c r="L830" i="13"/>
  <c r="M830" i="13" s="1"/>
  <c r="L831" i="13"/>
  <c r="M831" i="13" s="1"/>
  <c r="L832" i="13"/>
  <c r="M832" i="13" s="1"/>
  <c r="L833" i="13"/>
  <c r="M833" i="13" s="1"/>
  <c r="L834" i="13"/>
  <c r="M834" i="13" s="1"/>
  <c r="L589" i="13"/>
  <c r="L590" i="13"/>
  <c r="L591" i="13"/>
  <c r="M591" i="13" s="1"/>
  <c r="L592" i="13"/>
  <c r="L593" i="13"/>
  <c r="M593" i="13" s="1"/>
  <c r="L594" i="13"/>
  <c r="L595" i="13"/>
  <c r="M595" i="13" s="1"/>
  <c r="L596" i="13"/>
  <c r="L597" i="13"/>
  <c r="M597" i="13" s="1"/>
  <c r="L598" i="13"/>
  <c r="L599" i="13"/>
  <c r="M599" i="13" s="1"/>
  <c r="L600" i="13"/>
  <c r="L601" i="13"/>
  <c r="M601" i="13" s="1"/>
  <c r="L602" i="13"/>
  <c r="L603" i="13"/>
  <c r="M603" i="13" s="1"/>
  <c r="L604" i="13"/>
  <c r="L605" i="13"/>
  <c r="M605" i="13" s="1"/>
  <c r="L606" i="13"/>
  <c r="L607" i="13"/>
  <c r="M607" i="13" s="1"/>
  <c r="L608" i="13"/>
  <c r="L609" i="13"/>
  <c r="M609" i="13" s="1"/>
  <c r="L610" i="13"/>
  <c r="L611" i="13"/>
  <c r="M611" i="13" s="1"/>
  <c r="L612" i="13"/>
  <c r="L613" i="13"/>
  <c r="M613" i="13" s="1"/>
  <c r="L614" i="13"/>
  <c r="L615" i="13"/>
  <c r="M615" i="13" s="1"/>
  <c r="L616" i="13"/>
  <c r="L617" i="13"/>
  <c r="M617" i="13" s="1"/>
  <c r="L618" i="13"/>
  <c r="L619" i="13"/>
  <c r="M619" i="13" s="1"/>
  <c r="L620" i="13"/>
  <c r="L621" i="13"/>
  <c r="M621" i="13" s="1"/>
  <c r="L622" i="13"/>
  <c r="L623" i="13"/>
  <c r="M623" i="13" s="1"/>
  <c r="L624" i="13"/>
  <c r="L625" i="13"/>
  <c r="M625" i="13" s="1"/>
  <c r="L626" i="13"/>
  <c r="L627" i="13"/>
  <c r="M627" i="13" s="1"/>
  <c r="L628" i="13"/>
  <c r="L629" i="13"/>
  <c r="M629" i="13" s="1"/>
  <c r="L630" i="13"/>
  <c r="L631" i="13"/>
  <c r="M631" i="13" s="1"/>
  <c r="L632" i="13"/>
  <c r="L633" i="13"/>
  <c r="M633" i="13" s="1"/>
  <c r="L634" i="13"/>
  <c r="L635" i="13"/>
  <c r="M635" i="13" s="1"/>
  <c r="L636" i="13"/>
  <c r="L637" i="13"/>
  <c r="M637" i="13" s="1"/>
  <c r="L638" i="13"/>
  <c r="L639" i="13"/>
  <c r="M639" i="13" s="1"/>
  <c r="L640" i="13"/>
  <c r="L641" i="13"/>
  <c r="M641" i="13" s="1"/>
  <c r="L642" i="13"/>
  <c r="L643" i="13"/>
  <c r="M643" i="13" s="1"/>
  <c r="L644" i="13"/>
  <c r="L645" i="13"/>
  <c r="M645" i="13" s="1"/>
  <c r="L646" i="13"/>
  <c r="L647" i="13"/>
  <c r="M647" i="13" s="1"/>
  <c r="L648" i="13"/>
  <c r="L649" i="13"/>
  <c r="M649" i="13" s="1"/>
  <c r="L650" i="13"/>
  <c r="L651" i="13"/>
  <c r="M651" i="13" s="1"/>
  <c r="L652" i="13"/>
  <c r="L653" i="13"/>
  <c r="M653" i="13" s="1"/>
  <c r="L654" i="13"/>
  <c r="L655" i="13"/>
  <c r="M655" i="13" s="1"/>
  <c r="L656" i="13"/>
  <c r="L657" i="13"/>
  <c r="M657" i="13" s="1"/>
  <c r="L658" i="13"/>
  <c r="L659" i="13"/>
  <c r="L660" i="13"/>
  <c r="L661" i="13"/>
  <c r="L662" i="13"/>
  <c r="L663" i="13"/>
  <c r="L664" i="13"/>
  <c r="L665" i="13"/>
  <c r="L666" i="13"/>
  <c r="L667" i="13"/>
  <c r="L668" i="13"/>
  <c r="L669" i="13"/>
  <c r="L670" i="13"/>
  <c r="L671" i="13"/>
  <c r="L672" i="13"/>
  <c r="L673" i="13"/>
  <c r="L674" i="13"/>
  <c r="L675" i="13"/>
  <c r="L676" i="13"/>
  <c r="L677" i="13"/>
  <c r="L678" i="13"/>
  <c r="L679" i="13"/>
  <c r="L680" i="13"/>
  <c r="L681" i="13"/>
  <c r="L682" i="13"/>
  <c r="L683" i="13"/>
  <c r="L684" i="13"/>
  <c r="L685" i="13"/>
  <c r="L686" i="13"/>
  <c r="L687" i="13"/>
  <c r="L688" i="13"/>
  <c r="L689" i="13"/>
  <c r="L690" i="13"/>
  <c r="L691" i="13"/>
  <c r="L692" i="13"/>
  <c r="L693" i="13"/>
  <c r="L694" i="13"/>
  <c r="L695" i="13"/>
  <c r="L696" i="13"/>
  <c r="L697" i="13"/>
  <c r="L698" i="13"/>
  <c r="L699" i="13"/>
  <c r="L700" i="13"/>
  <c r="L701" i="13"/>
  <c r="L702" i="13"/>
  <c r="L703" i="13"/>
  <c r="L704" i="13"/>
  <c r="L705" i="13"/>
  <c r="L706" i="13"/>
  <c r="L707" i="13"/>
  <c r="L708" i="13"/>
  <c r="L709" i="13"/>
  <c r="N709" i="13" s="1"/>
  <c r="L710" i="13"/>
  <c r="L711" i="13"/>
  <c r="N711" i="13" s="1"/>
  <c r="L712" i="13"/>
  <c r="L713" i="13"/>
  <c r="N713" i="13" s="1"/>
  <c r="L714" i="13"/>
  <c r="L715" i="13"/>
  <c r="N715" i="13" s="1"/>
  <c r="L716" i="13"/>
  <c r="L717" i="13"/>
  <c r="N717" i="13" s="1"/>
  <c r="L718" i="13"/>
  <c r="L719" i="13"/>
  <c r="N719" i="13" s="1"/>
  <c r="L720" i="13"/>
  <c r="L721" i="13"/>
  <c r="N721" i="13" s="1"/>
  <c r="L722" i="13"/>
  <c r="L723" i="13"/>
  <c r="N723" i="13" s="1"/>
  <c r="L724" i="13"/>
  <c r="L725" i="13"/>
  <c r="N725" i="13" s="1"/>
  <c r="L726" i="13"/>
  <c r="L727" i="13"/>
  <c r="N727" i="13" s="1"/>
  <c r="L728" i="13"/>
  <c r="L729" i="13"/>
  <c r="N729" i="13" s="1"/>
  <c r="L730" i="13"/>
  <c r="L731" i="13"/>
  <c r="N731" i="13" s="1"/>
  <c r="L732" i="13"/>
  <c r="N732" i="13" s="1"/>
  <c r="L733" i="13"/>
  <c r="N733" i="13" s="1"/>
  <c r="L734" i="13"/>
  <c r="N734" i="13" s="1"/>
  <c r="L735" i="13"/>
  <c r="N735" i="13" s="1"/>
  <c r="L736" i="13"/>
  <c r="N736" i="13" s="1"/>
  <c r="L737" i="13"/>
  <c r="N737" i="13" s="1"/>
  <c r="L738" i="13"/>
  <c r="N738" i="13" s="1"/>
  <c r="L439" i="13"/>
  <c r="M439" i="13" s="1"/>
  <c r="L440" i="13"/>
  <c r="L441" i="13"/>
  <c r="M441" i="13"/>
  <c r="N441" i="13"/>
  <c r="O441" i="13"/>
  <c r="L442" i="13"/>
  <c r="M442" i="13" s="1"/>
  <c r="L443" i="13"/>
  <c r="M443" i="13"/>
  <c r="N443" i="13"/>
  <c r="O443" i="13"/>
  <c r="L444" i="13"/>
  <c r="M444" i="13"/>
  <c r="N444" i="13"/>
  <c r="O444" i="13"/>
  <c r="L445" i="13"/>
  <c r="M445" i="13" s="1"/>
  <c r="L446" i="13"/>
  <c r="M446" i="13"/>
  <c r="N446" i="13"/>
  <c r="O446" i="13"/>
  <c r="L447" i="13"/>
  <c r="M447" i="13" s="1"/>
  <c r="L448" i="13"/>
  <c r="M448" i="13"/>
  <c r="N448" i="13"/>
  <c r="O448" i="13"/>
  <c r="L449" i="13"/>
  <c r="M449" i="13"/>
  <c r="N449" i="13"/>
  <c r="O449" i="13"/>
  <c r="L450" i="13"/>
  <c r="L451" i="13"/>
  <c r="M451" i="13"/>
  <c r="N451" i="13"/>
  <c r="O451" i="13"/>
  <c r="L452" i="13"/>
  <c r="M452" i="13"/>
  <c r="N452" i="13"/>
  <c r="O452" i="13"/>
  <c r="L453" i="13"/>
  <c r="M453" i="13"/>
  <c r="N453" i="13"/>
  <c r="O453" i="13"/>
  <c r="L454" i="13"/>
  <c r="M454" i="13" s="1"/>
  <c r="L455" i="13"/>
  <c r="M455" i="13"/>
  <c r="N455" i="13"/>
  <c r="O455" i="13"/>
  <c r="L456" i="13"/>
  <c r="M456" i="13"/>
  <c r="N456" i="13"/>
  <c r="O456" i="13"/>
  <c r="L457" i="13"/>
  <c r="M457" i="13" s="1"/>
  <c r="L458" i="13"/>
  <c r="M458" i="13"/>
  <c r="N458" i="13"/>
  <c r="O458" i="13"/>
  <c r="L459" i="13"/>
  <c r="M459" i="13" s="1"/>
  <c r="L460" i="13"/>
  <c r="L461" i="13"/>
  <c r="M461" i="13" s="1"/>
  <c r="L462" i="13"/>
  <c r="M462" i="13"/>
  <c r="N462" i="13"/>
  <c r="O462" i="13"/>
  <c r="L463" i="13"/>
  <c r="M463" i="13" s="1"/>
  <c r="L464" i="13"/>
  <c r="M464" i="13"/>
  <c r="N464" i="13"/>
  <c r="O464" i="13"/>
  <c r="L465" i="13"/>
  <c r="M465" i="13"/>
  <c r="N465" i="13"/>
  <c r="O465" i="13"/>
  <c r="L466" i="13"/>
  <c r="M466" i="13"/>
  <c r="N466" i="13"/>
  <c r="O466" i="13"/>
  <c r="L467" i="13"/>
  <c r="M467" i="13" s="1"/>
  <c r="L468" i="13"/>
  <c r="M468" i="13"/>
  <c r="N468" i="13"/>
  <c r="O468" i="13"/>
  <c r="L469" i="13"/>
  <c r="L470" i="13"/>
  <c r="L471" i="13"/>
  <c r="L472" i="13"/>
  <c r="L473" i="13"/>
  <c r="L474" i="13"/>
  <c r="M474" i="13"/>
  <c r="N474" i="13"/>
  <c r="O474" i="13"/>
  <c r="L475" i="13"/>
  <c r="M475" i="13"/>
  <c r="N475" i="13"/>
  <c r="O475" i="13"/>
  <c r="L476" i="13"/>
  <c r="M476" i="13"/>
  <c r="N476" i="13"/>
  <c r="O476" i="13"/>
  <c r="L477" i="13"/>
  <c r="L478" i="13"/>
  <c r="M478" i="13"/>
  <c r="N478" i="13"/>
  <c r="O478" i="13"/>
  <c r="L479" i="13"/>
  <c r="M479" i="13"/>
  <c r="N479" i="13"/>
  <c r="O479" i="13"/>
  <c r="L480" i="13"/>
  <c r="L481" i="13"/>
  <c r="L482" i="13"/>
  <c r="M482" i="13"/>
  <c r="N482" i="13"/>
  <c r="O482" i="13"/>
  <c r="L483" i="13"/>
  <c r="M483" i="13"/>
  <c r="N483" i="13"/>
  <c r="O483" i="13"/>
  <c r="L484" i="13"/>
  <c r="M484" i="13"/>
  <c r="N484" i="13"/>
  <c r="O484" i="13"/>
  <c r="L485" i="13"/>
  <c r="M485" i="13"/>
  <c r="N485" i="13"/>
  <c r="O485" i="13"/>
  <c r="L486" i="13"/>
  <c r="M486" i="13"/>
  <c r="N486" i="13"/>
  <c r="O486" i="13"/>
  <c r="L487" i="13"/>
  <c r="M487" i="13"/>
  <c r="N487" i="13"/>
  <c r="O487" i="13"/>
  <c r="L488" i="13"/>
  <c r="M488" i="13"/>
  <c r="N488" i="13"/>
  <c r="O488" i="13"/>
  <c r="L489" i="13"/>
  <c r="M489" i="13"/>
  <c r="N489" i="13"/>
  <c r="O489" i="13"/>
  <c r="L490" i="13"/>
  <c r="M490" i="13"/>
  <c r="N490" i="13"/>
  <c r="O490" i="13"/>
  <c r="L491" i="13"/>
  <c r="M491" i="13"/>
  <c r="N491" i="13"/>
  <c r="O491" i="13"/>
  <c r="L492" i="13"/>
  <c r="M492" i="13"/>
  <c r="N492" i="13"/>
  <c r="O492" i="13"/>
  <c r="L493" i="13"/>
  <c r="M493" i="13"/>
  <c r="N493" i="13"/>
  <c r="O493" i="13"/>
  <c r="L494" i="13"/>
  <c r="M494" i="13"/>
  <c r="N494" i="13"/>
  <c r="O494" i="13"/>
  <c r="L495" i="13"/>
  <c r="M495" i="13"/>
  <c r="N495" i="13"/>
  <c r="O495" i="13"/>
  <c r="L496" i="13"/>
  <c r="L497" i="13"/>
  <c r="M497" i="13"/>
  <c r="N497" i="13"/>
  <c r="O497" i="13"/>
  <c r="L498" i="13"/>
  <c r="L499" i="13"/>
  <c r="L500" i="13"/>
  <c r="L501" i="13"/>
  <c r="M501" i="13"/>
  <c r="N501" i="13"/>
  <c r="O501" i="13"/>
  <c r="L502" i="13"/>
  <c r="M502" i="13"/>
  <c r="N502" i="13"/>
  <c r="O502" i="13"/>
  <c r="L503" i="13"/>
  <c r="M503" i="13"/>
  <c r="N503" i="13"/>
  <c r="O503" i="13"/>
  <c r="L504" i="13"/>
  <c r="L505" i="13"/>
  <c r="L506" i="13"/>
  <c r="M506" i="13"/>
  <c r="N506" i="13"/>
  <c r="O506" i="13"/>
  <c r="L507" i="13"/>
  <c r="M507" i="13"/>
  <c r="N507" i="13"/>
  <c r="O507" i="13"/>
  <c r="L508" i="13"/>
  <c r="M508" i="13"/>
  <c r="N508" i="13"/>
  <c r="O508" i="13"/>
  <c r="L509" i="13"/>
  <c r="M509" i="13"/>
  <c r="N509" i="13"/>
  <c r="O509" i="13"/>
  <c r="L510" i="13"/>
  <c r="L511" i="13"/>
  <c r="L512" i="13"/>
  <c r="M512" i="13"/>
  <c r="N512" i="13"/>
  <c r="O512" i="13"/>
  <c r="L513" i="13"/>
  <c r="M513" i="13"/>
  <c r="N513" i="13"/>
  <c r="O513" i="13"/>
  <c r="L514" i="13"/>
  <c r="L515" i="13"/>
  <c r="L516" i="13"/>
  <c r="M516" i="13"/>
  <c r="N516" i="13"/>
  <c r="O516" i="13"/>
  <c r="L517" i="13"/>
  <c r="L518" i="13"/>
  <c r="L519" i="13"/>
  <c r="M519" i="13"/>
  <c r="N519" i="13"/>
  <c r="O519" i="13"/>
  <c r="L520" i="13"/>
  <c r="M520" i="13"/>
  <c r="N520" i="13"/>
  <c r="O520" i="13"/>
  <c r="L521" i="13"/>
  <c r="L522" i="13"/>
  <c r="L523" i="13"/>
  <c r="L524" i="13"/>
  <c r="L525" i="13"/>
  <c r="M525" i="13"/>
  <c r="N525" i="13"/>
  <c r="O525" i="13"/>
  <c r="L526" i="13"/>
  <c r="L527" i="13"/>
  <c r="M527" i="13"/>
  <c r="N527" i="13"/>
  <c r="O527" i="13"/>
  <c r="L528" i="13"/>
  <c r="M528" i="13"/>
  <c r="N528" i="13"/>
  <c r="O528" i="13"/>
  <c r="L529" i="13"/>
  <c r="L530" i="13"/>
  <c r="M530" i="13"/>
  <c r="N530" i="13"/>
  <c r="O530" i="13"/>
  <c r="L531" i="13"/>
  <c r="L532" i="13"/>
  <c r="L533" i="13"/>
  <c r="L534" i="13"/>
  <c r="L535" i="13"/>
  <c r="L536" i="13"/>
  <c r="L537" i="13"/>
  <c r="L538" i="13"/>
  <c r="L539" i="13"/>
  <c r="L540" i="13"/>
  <c r="L541" i="13"/>
  <c r="L542" i="13"/>
  <c r="L543" i="13"/>
  <c r="L544" i="13"/>
  <c r="L545" i="13"/>
  <c r="L546" i="13"/>
  <c r="L547" i="13"/>
  <c r="L548" i="13"/>
  <c r="L549" i="13"/>
  <c r="N549" i="13" s="1"/>
  <c r="L550" i="13"/>
  <c r="N550" i="13" s="1"/>
  <c r="L551" i="13"/>
  <c r="N551" i="13" s="1"/>
  <c r="L552" i="13"/>
  <c r="N552" i="13" s="1"/>
  <c r="L553" i="13"/>
  <c r="N553" i="13" s="1"/>
  <c r="L554" i="13"/>
  <c r="N554" i="13" s="1"/>
  <c r="L555" i="13"/>
  <c r="N555" i="13" s="1"/>
  <c r="L556" i="13"/>
  <c r="N556" i="13" s="1"/>
  <c r="L557" i="13"/>
  <c r="N557" i="13" s="1"/>
  <c r="L558" i="13"/>
  <c r="N558" i="13" s="1"/>
  <c r="L559" i="13"/>
  <c r="N559" i="13" s="1"/>
  <c r="L560" i="13"/>
  <c r="N560" i="13" s="1"/>
  <c r="L561" i="13"/>
  <c r="N561" i="13" s="1"/>
  <c r="L562" i="13"/>
  <c r="N562" i="13" s="1"/>
  <c r="L563" i="13"/>
  <c r="N563" i="13" s="1"/>
  <c r="L564" i="13"/>
  <c r="N564" i="13" s="1"/>
  <c r="L565" i="13"/>
  <c r="N565" i="13" s="1"/>
  <c r="L566" i="13"/>
  <c r="N566" i="13" s="1"/>
  <c r="L567" i="13"/>
  <c r="N567" i="13" s="1"/>
  <c r="L568" i="13"/>
  <c r="N568" i="13" s="1"/>
  <c r="L569" i="13"/>
  <c r="N569" i="13" s="1"/>
  <c r="L570" i="13"/>
  <c r="N570" i="13" s="1"/>
  <c r="L571" i="13"/>
  <c r="N571" i="13" s="1"/>
  <c r="L572" i="13"/>
  <c r="N572" i="13" s="1"/>
  <c r="L573" i="13"/>
  <c r="N573" i="13" s="1"/>
  <c r="L574" i="13"/>
  <c r="N574" i="13" s="1"/>
  <c r="L575" i="13"/>
  <c r="N575" i="13" s="1"/>
  <c r="L576" i="13"/>
  <c r="N576" i="13" s="1"/>
  <c r="L577" i="13"/>
  <c r="N577" i="13" s="1"/>
  <c r="L578" i="13"/>
  <c r="N578" i="13" s="1"/>
  <c r="L579" i="13"/>
  <c r="N579" i="13" s="1"/>
  <c r="L580" i="13"/>
  <c r="N580" i="13" s="1"/>
  <c r="L581" i="13"/>
  <c r="M581" i="13"/>
  <c r="N581" i="13"/>
  <c r="O581" i="13"/>
  <c r="L582" i="13"/>
  <c r="M582" i="13"/>
  <c r="N582" i="13"/>
  <c r="O582" i="13"/>
  <c r="L583" i="13"/>
  <c r="N583" i="13" s="1"/>
  <c r="L584" i="13"/>
  <c r="N584" i="13" s="1"/>
  <c r="L585" i="13"/>
  <c r="M585" i="13" s="1"/>
  <c r="L586" i="13"/>
  <c r="M586" i="13" s="1"/>
  <c r="L587" i="13"/>
  <c r="M587" i="13" s="1"/>
  <c r="L588" i="13"/>
  <c r="M588" i="13" s="1"/>
  <c r="O839" i="13" l="1"/>
  <c r="O837" i="13"/>
  <c r="O838" i="13"/>
  <c r="O836" i="13"/>
  <c r="O865" i="13"/>
  <c r="O855" i="13"/>
  <c r="M727" i="13"/>
  <c r="O861" i="13"/>
  <c r="O851" i="13"/>
  <c r="M711" i="13"/>
  <c r="O871" i="13"/>
  <c r="O877" i="13"/>
  <c r="O847" i="13"/>
  <c r="O815" i="13"/>
  <c r="O879" i="13"/>
  <c r="O873" i="13"/>
  <c r="O853" i="13"/>
  <c r="O845" i="13"/>
  <c r="O843" i="13"/>
  <c r="O841" i="13"/>
  <c r="M717" i="13"/>
  <c r="O869" i="13"/>
  <c r="O863" i="13"/>
  <c r="O857" i="13"/>
  <c r="O849" i="13"/>
  <c r="O844" i="13"/>
  <c r="O842" i="13"/>
  <c r="N461" i="13"/>
  <c r="O457" i="13"/>
  <c r="N821" i="13"/>
  <c r="O848" i="13"/>
  <c r="O846" i="13"/>
  <c r="O840" i="13"/>
  <c r="M723" i="13"/>
  <c r="O875" i="13"/>
  <c r="O867" i="13"/>
  <c r="O859" i="13"/>
  <c r="O854" i="13"/>
  <c r="O852" i="13"/>
  <c r="M738" i="13"/>
  <c r="M736" i="13"/>
  <c r="M734" i="13"/>
  <c r="M732" i="13"/>
  <c r="M715" i="13"/>
  <c r="M709" i="13"/>
  <c r="O585" i="13"/>
  <c r="O823" i="13"/>
  <c r="O817" i="13"/>
  <c r="O878" i="13"/>
  <c r="O876" i="13"/>
  <c r="O874" i="13"/>
  <c r="O872" i="13"/>
  <c r="O870" i="13"/>
  <c r="O868" i="13"/>
  <c r="O866" i="13"/>
  <c r="O864" i="13"/>
  <c r="O862" i="13"/>
  <c r="O860" i="13"/>
  <c r="O858" i="13"/>
  <c r="O856" i="13"/>
  <c r="O850" i="13"/>
  <c r="N587" i="13"/>
  <c r="N585" i="13"/>
  <c r="M737" i="13"/>
  <c r="M735" i="13"/>
  <c r="M733" i="13"/>
  <c r="M731" i="13"/>
  <c r="M725" i="13"/>
  <c r="M719" i="13"/>
  <c r="N817" i="13"/>
  <c r="N879" i="13"/>
  <c r="N878" i="13"/>
  <c r="N877" i="13"/>
  <c r="N876" i="13"/>
  <c r="N875" i="13"/>
  <c r="N874" i="13"/>
  <c r="N873" i="13"/>
  <c r="N872" i="13"/>
  <c r="N871" i="13"/>
  <c r="N870" i="13"/>
  <c r="N869" i="13"/>
  <c r="N868" i="13"/>
  <c r="N867" i="13"/>
  <c r="N866" i="13"/>
  <c r="N865" i="13"/>
  <c r="N864" i="13"/>
  <c r="N863" i="13"/>
  <c r="N862" i="13"/>
  <c r="N861" i="13"/>
  <c r="N860" i="13"/>
  <c r="N859" i="13"/>
  <c r="N858" i="13"/>
  <c r="N857" i="13"/>
  <c r="N856" i="13"/>
  <c r="N855" i="13"/>
  <c r="N854" i="13"/>
  <c r="N853" i="13"/>
  <c r="N852" i="13"/>
  <c r="N851" i="13"/>
  <c r="N850" i="13"/>
  <c r="N849" i="13"/>
  <c r="N848" i="13"/>
  <c r="N847" i="13"/>
  <c r="N846" i="13"/>
  <c r="N845" i="13"/>
  <c r="N844" i="13"/>
  <c r="N843" i="13"/>
  <c r="N842" i="13"/>
  <c r="N841" i="13"/>
  <c r="N840" i="13"/>
  <c r="N839" i="13"/>
  <c r="N838" i="13"/>
  <c r="N837" i="13"/>
  <c r="N836" i="13"/>
  <c r="N726" i="13"/>
  <c r="M726" i="13"/>
  <c r="N707" i="13"/>
  <c r="M707" i="13"/>
  <c r="N699" i="13"/>
  <c r="M699" i="13"/>
  <c r="N687" i="13"/>
  <c r="M687" i="13"/>
  <c r="N679" i="13"/>
  <c r="M679" i="13"/>
  <c r="M667" i="13"/>
  <c r="O667" i="13"/>
  <c r="M754" i="13"/>
  <c r="O754" i="13"/>
  <c r="N754" i="13"/>
  <c r="M741" i="13"/>
  <c r="N741" i="13"/>
  <c r="O741" i="13"/>
  <c r="N728" i="13"/>
  <c r="M728" i="13"/>
  <c r="N720" i="13"/>
  <c r="M720" i="13"/>
  <c r="N712" i="13"/>
  <c r="M712" i="13"/>
  <c r="N706" i="13"/>
  <c r="M706" i="13"/>
  <c r="N702" i="13"/>
  <c r="M702" i="13"/>
  <c r="N698" i="13"/>
  <c r="M698" i="13"/>
  <c r="N694" i="13"/>
  <c r="M694" i="13"/>
  <c r="N690" i="13"/>
  <c r="M690" i="13"/>
  <c r="N686" i="13"/>
  <c r="M686" i="13"/>
  <c r="N682" i="13"/>
  <c r="M682" i="13"/>
  <c r="N678" i="13"/>
  <c r="M678" i="13"/>
  <c r="N674" i="13"/>
  <c r="M674" i="13"/>
  <c r="M670" i="13"/>
  <c r="O670" i="13"/>
  <c r="M666" i="13"/>
  <c r="O666" i="13"/>
  <c r="M662" i="13"/>
  <c r="O662" i="13"/>
  <c r="M658" i="13"/>
  <c r="O658" i="13"/>
  <c r="M654" i="13"/>
  <c r="O654" i="13"/>
  <c r="M650" i="13"/>
  <c r="O650" i="13"/>
  <c r="M646" i="13"/>
  <c r="O646" i="13"/>
  <c r="M642" i="13"/>
  <c r="O642" i="13"/>
  <c r="M638" i="13"/>
  <c r="O638" i="13"/>
  <c r="M634" i="13"/>
  <c r="O634" i="13"/>
  <c r="M630" i="13"/>
  <c r="O630" i="13"/>
  <c r="M626" i="13"/>
  <c r="O626" i="13"/>
  <c r="M622" i="13"/>
  <c r="O622" i="13"/>
  <c r="M618" i="13"/>
  <c r="O618" i="13"/>
  <c r="M614" i="13"/>
  <c r="O614" i="13"/>
  <c r="M610" i="13"/>
  <c r="O610" i="13"/>
  <c r="M606" i="13"/>
  <c r="O606" i="13"/>
  <c r="M602" i="13"/>
  <c r="O602" i="13"/>
  <c r="M598" i="13"/>
  <c r="O598" i="13"/>
  <c r="M594" i="13"/>
  <c r="O594" i="13"/>
  <c r="M590" i="13"/>
  <c r="O590" i="13"/>
  <c r="M770" i="13"/>
  <c r="O770" i="13"/>
  <c r="N770" i="13"/>
  <c r="M757" i="13"/>
  <c r="N757" i="13"/>
  <c r="O757" i="13"/>
  <c r="N703" i="13"/>
  <c r="M703" i="13"/>
  <c r="N695" i="13"/>
  <c r="M695" i="13"/>
  <c r="N675" i="13"/>
  <c r="M675" i="13"/>
  <c r="M659" i="13"/>
  <c r="O659" i="13"/>
  <c r="M819" i="13"/>
  <c r="O819" i="13"/>
  <c r="M805" i="13"/>
  <c r="N805" i="13"/>
  <c r="O805" i="13"/>
  <c r="N730" i="13"/>
  <c r="M730" i="13"/>
  <c r="N722" i="13"/>
  <c r="M722" i="13"/>
  <c r="N714" i="13"/>
  <c r="M714" i="13"/>
  <c r="N705" i="13"/>
  <c r="M705" i="13"/>
  <c r="N701" i="13"/>
  <c r="M701" i="13"/>
  <c r="N697" i="13"/>
  <c r="M697" i="13"/>
  <c r="N693" i="13"/>
  <c r="M693" i="13"/>
  <c r="N689" i="13"/>
  <c r="M689" i="13"/>
  <c r="N685" i="13"/>
  <c r="M685" i="13"/>
  <c r="N681" i="13"/>
  <c r="M681" i="13"/>
  <c r="N677" i="13"/>
  <c r="M677" i="13"/>
  <c r="M673" i="13"/>
  <c r="O673" i="13"/>
  <c r="M669" i="13"/>
  <c r="O669" i="13"/>
  <c r="M665" i="13"/>
  <c r="O665" i="13"/>
  <c r="M661" i="13"/>
  <c r="O661" i="13"/>
  <c r="M786" i="13"/>
  <c r="O786" i="13"/>
  <c r="N786" i="13"/>
  <c r="M773" i="13"/>
  <c r="N773" i="13"/>
  <c r="O773" i="13"/>
  <c r="N718" i="13"/>
  <c r="M718" i="13"/>
  <c r="N710" i="13"/>
  <c r="M710" i="13"/>
  <c r="N691" i="13"/>
  <c r="M691" i="13"/>
  <c r="N683" i="13"/>
  <c r="M683" i="13"/>
  <c r="M671" i="13"/>
  <c r="O671" i="13"/>
  <c r="M663" i="13"/>
  <c r="O663" i="13"/>
  <c r="M729" i="13"/>
  <c r="N724" i="13"/>
  <c r="M724" i="13"/>
  <c r="M721" i="13"/>
  <c r="N716" i="13"/>
  <c r="M716" i="13"/>
  <c r="M713" i="13"/>
  <c r="N708" i="13"/>
  <c r="M708" i="13"/>
  <c r="N704" i="13"/>
  <c r="M704" i="13"/>
  <c r="N700" i="13"/>
  <c r="M700" i="13"/>
  <c r="N696" i="13"/>
  <c r="M696" i="13"/>
  <c r="N692" i="13"/>
  <c r="M692" i="13"/>
  <c r="N688" i="13"/>
  <c r="M688" i="13"/>
  <c r="N684" i="13"/>
  <c r="M684" i="13"/>
  <c r="N680" i="13"/>
  <c r="M680" i="13"/>
  <c r="N676" i="13"/>
  <c r="M676" i="13"/>
  <c r="M672" i="13"/>
  <c r="O672" i="13"/>
  <c r="M668" i="13"/>
  <c r="O668" i="13"/>
  <c r="M664" i="13"/>
  <c r="O664" i="13"/>
  <c r="M660" i="13"/>
  <c r="O660" i="13"/>
  <c r="M656" i="13"/>
  <c r="O656" i="13"/>
  <c r="M652" i="13"/>
  <c r="O652" i="13"/>
  <c r="M648" i="13"/>
  <c r="O648" i="13"/>
  <c r="M644" i="13"/>
  <c r="O644" i="13"/>
  <c r="M640" i="13"/>
  <c r="O640" i="13"/>
  <c r="M636" i="13"/>
  <c r="O636" i="13"/>
  <c r="M632" i="13"/>
  <c r="O632" i="13"/>
  <c r="M628" i="13"/>
  <c r="O628" i="13"/>
  <c r="M624" i="13"/>
  <c r="O624" i="13"/>
  <c r="M620" i="13"/>
  <c r="O620" i="13"/>
  <c r="M616" i="13"/>
  <c r="O616" i="13"/>
  <c r="M612" i="13"/>
  <c r="O612" i="13"/>
  <c r="M608" i="13"/>
  <c r="O608" i="13"/>
  <c r="M604" i="13"/>
  <c r="O604" i="13"/>
  <c r="M600" i="13"/>
  <c r="O600" i="13"/>
  <c r="M596" i="13"/>
  <c r="O596" i="13"/>
  <c r="M592" i="13"/>
  <c r="O592" i="13"/>
  <c r="M802" i="13"/>
  <c r="O802" i="13"/>
  <c r="N802" i="13"/>
  <c r="M789" i="13"/>
  <c r="N789" i="13"/>
  <c r="O789" i="13"/>
  <c r="O657" i="13"/>
  <c r="O655" i="13"/>
  <c r="O653" i="13"/>
  <c r="O651" i="13"/>
  <c r="O649" i="13"/>
  <c r="O647" i="13"/>
  <c r="O645" i="13"/>
  <c r="O643" i="13"/>
  <c r="O641" i="13"/>
  <c r="O639" i="13"/>
  <c r="O637" i="13"/>
  <c r="O635" i="13"/>
  <c r="O633" i="13"/>
  <c r="O631" i="13"/>
  <c r="O629" i="13"/>
  <c r="O627" i="13"/>
  <c r="O625" i="13"/>
  <c r="O623" i="13"/>
  <c r="O621" i="13"/>
  <c r="O619" i="13"/>
  <c r="O617" i="13"/>
  <c r="O615" i="13"/>
  <c r="O613" i="13"/>
  <c r="O611" i="13"/>
  <c r="O609" i="13"/>
  <c r="O607" i="13"/>
  <c r="O605" i="13"/>
  <c r="O603" i="13"/>
  <c r="O601" i="13"/>
  <c r="O599" i="13"/>
  <c r="O597" i="13"/>
  <c r="O595" i="13"/>
  <c r="O593" i="13"/>
  <c r="O591" i="13"/>
  <c r="M589" i="13"/>
  <c r="O589" i="13"/>
  <c r="M818" i="13"/>
  <c r="N818" i="13"/>
  <c r="O818" i="13"/>
  <c r="M814" i="13"/>
  <c r="O814" i="13"/>
  <c r="M801" i="13"/>
  <c r="N801" i="13"/>
  <c r="O801" i="13"/>
  <c r="M798" i="13"/>
  <c r="O798" i="13"/>
  <c r="M785" i="13"/>
  <c r="N785" i="13"/>
  <c r="O785" i="13"/>
  <c r="M782" i="13"/>
  <c r="O782" i="13"/>
  <c r="M769" i="13"/>
  <c r="N769" i="13"/>
  <c r="O769" i="13"/>
  <c r="M766" i="13"/>
  <c r="O766" i="13"/>
  <c r="M753" i="13"/>
  <c r="N753" i="13"/>
  <c r="O753" i="13"/>
  <c r="M750" i="13"/>
  <c r="O750" i="13"/>
  <c r="M813" i="13"/>
  <c r="N813" i="13"/>
  <c r="O813" i="13"/>
  <c r="M810" i="13"/>
  <c r="O810" i="13"/>
  <c r="M797" i="13"/>
  <c r="N797" i="13"/>
  <c r="O797" i="13"/>
  <c r="M794" i="13"/>
  <c r="O794" i="13"/>
  <c r="M781" i="13"/>
  <c r="N781" i="13"/>
  <c r="O781" i="13"/>
  <c r="M778" i="13"/>
  <c r="O778" i="13"/>
  <c r="M765" i="13"/>
  <c r="N765" i="13"/>
  <c r="O765" i="13"/>
  <c r="M762" i="13"/>
  <c r="O762" i="13"/>
  <c r="M749" i="13"/>
  <c r="N749" i="13"/>
  <c r="O749" i="13"/>
  <c r="M746" i="13"/>
  <c r="O746" i="13"/>
  <c r="M822" i="13"/>
  <c r="N822" i="13"/>
  <c r="O822" i="13"/>
  <c r="M809" i="13"/>
  <c r="N809" i="13"/>
  <c r="O809" i="13"/>
  <c r="M806" i="13"/>
  <c r="O806" i="13"/>
  <c r="M793" i="13"/>
  <c r="N793" i="13"/>
  <c r="O793" i="13"/>
  <c r="M790" i="13"/>
  <c r="O790" i="13"/>
  <c r="M777" i="13"/>
  <c r="N777" i="13"/>
  <c r="O777" i="13"/>
  <c r="M774" i="13"/>
  <c r="O774" i="13"/>
  <c r="M761" i="13"/>
  <c r="N761" i="13"/>
  <c r="O761" i="13"/>
  <c r="M758" i="13"/>
  <c r="O758" i="13"/>
  <c r="M745" i="13"/>
  <c r="N745" i="13"/>
  <c r="O745" i="13"/>
  <c r="M742" i="13"/>
  <c r="O742" i="13"/>
  <c r="M835" i="13"/>
  <c r="N835" i="13"/>
  <c r="O811" i="13"/>
  <c r="O807" i="13"/>
  <c r="O803" i="13"/>
  <c r="O799" i="13"/>
  <c r="O795" i="13"/>
  <c r="O791" i="13"/>
  <c r="O787" i="13"/>
  <c r="O783" i="13"/>
  <c r="O779" i="13"/>
  <c r="O775" i="13"/>
  <c r="O771" i="13"/>
  <c r="O767" i="13"/>
  <c r="O763" i="13"/>
  <c r="O759" i="13"/>
  <c r="O755" i="13"/>
  <c r="O751" i="13"/>
  <c r="O747" i="13"/>
  <c r="O743" i="13"/>
  <c r="O739" i="13"/>
  <c r="N823" i="13"/>
  <c r="O820" i="13"/>
  <c r="N819" i="13"/>
  <c r="O816" i="13"/>
  <c r="N815" i="13"/>
  <c r="O812" i="13"/>
  <c r="N811" i="13"/>
  <c r="O808" i="13"/>
  <c r="N807" i="13"/>
  <c r="O804" i="13"/>
  <c r="N803" i="13"/>
  <c r="O800" i="13"/>
  <c r="N799" i="13"/>
  <c r="O796" i="13"/>
  <c r="N795" i="13"/>
  <c r="O792" i="13"/>
  <c r="N791" i="13"/>
  <c r="O788" i="13"/>
  <c r="N787" i="13"/>
  <c r="O784" i="13"/>
  <c r="N783" i="13"/>
  <c r="O780" i="13"/>
  <c r="N779" i="13"/>
  <c r="O776" i="13"/>
  <c r="N775" i="13"/>
  <c r="O772" i="13"/>
  <c r="N771" i="13"/>
  <c r="O768" i="13"/>
  <c r="N767" i="13"/>
  <c r="O764" i="13"/>
  <c r="N763" i="13"/>
  <c r="O760" i="13"/>
  <c r="N759" i="13"/>
  <c r="O756" i="13"/>
  <c r="N755" i="13"/>
  <c r="O752" i="13"/>
  <c r="N751" i="13"/>
  <c r="O748" i="13"/>
  <c r="N747" i="13"/>
  <c r="O744" i="13"/>
  <c r="N743" i="13"/>
  <c r="O740" i="13"/>
  <c r="N739" i="13"/>
  <c r="O821" i="13"/>
  <c r="N820" i="13"/>
  <c r="N816" i="13"/>
  <c r="N812" i="13"/>
  <c r="N808" i="13"/>
  <c r="N804" i="13"/>
  <c r="N800" i="13"/>
  <c r="N796" i="13"/>
  <c r="N792" i="13"/>
  <c r="N788" i="13"/>
  <c r="N784" i="13"/>
  <c r="N780" i="13"/>
  <c r="N776" i="13"/>
  <c r="N772" i="13"/>
  <c r="N768" i="13"/>
  <c r="N764" i="13"/>
  <c r="N760" i="13"/>
  <c r="N756" i="13"/>
  <c r="N752" i="13"/>
  <c r="N748" i="13"/>
  <c r="N744" i="13"/>
  <c r="N740" i="13"/>
  <c r="O834" i="13"/>
  <c r="O833" i="13"/>
  <c r="O832" i="13"/>
  <c r="O831" i="13"/>
  <c r="O830" i="13"/>
  <c r="O829" i="13"/>
  <c r="O828" i="13"/>
  <c r="O827" i="13"/>
  <c r="O826" i="13"/>
  <c r="O825" i="13"/>
  <c r="O824" i="13"/>
  <c r="N834" i="13"/>
  <c r="N833" i="13"/>
  <c r="N832" i="13"/>
  <c r="N831" i="13"/>
  <c r="N830" i="13"/>
  <c r="N829" i="13"/>
  <c r="N828" i="13"/>
  <c r="N827" i="13"/>
  <c r="N826" i="13"/>
  <c r="N825" i="13"/>
  <c r="N824" i="13"/>
  <c r="O738" i="13"/>
  <c r="O737" i="13"/>
  <c r="O736" i="13"/>
  <c r="O735" i="13"/>
  <c r="O734" i="13"/>
  <c r="O733" i="13"/>
  <c r="O732" i="13"/>
  <c r="O731" i="13"/>
  <c r="O730" i="13"/>
  <c r="O729" i="13"/>
  <c r="O728" i="13"/>
  <c r="O727" i="13"/>
  <c r="O726" i="13"/>
  <c r="O725" i="13"/>
  <c r="O724" i="13"/>
  <c r="O723" i="13"/>
  <c r="O722" i="13"/>
  <c r="O721" i="13"/>
  <c r="O720" i="13"/>
  <c r="O719" i="13"/>
  <c r="O718" i="13"/>
  <c r="O717" i="13"/>
  <c r="O716" i="13"/>
  <c r="O715" i="13"/>
  <c r="O714" i="13"/>
  <c r="O713" i="13"/>
  <c r="O712" i="13"/>
  <c r="O711" i="13"/>
  <c r="O710" i="13"/>
  <c r="O709" i="13"/>
  <c r="O708" i="13"/>
  <c r="O707" i="13"/>
  <c r="O706" i="13"/>
  <c r="O705" i="13"/>
  <c r="O704" i="13"/>
  <c r="O703" i="13"/>
  <c r="O702" i="13"/>
  <c r="O701" i="13"/>
  <c r="O700" i="13"/>
  <c r="O699" i="13"/>
  <c r="O698" i="13"/>
  <c r="O697" i="13"/>
  <c r="O696" i="13"/>
  <c r="O695" i="13"/>
  <c r="O694" i="13"/>
  <c r="O693" i="13"/>
  <c r="O692" i="13"/>
  <c r="O691" i="13"/>
  <c r="O690" i="13"/>
  <c r="O689" i="13"/>
  <c r="O688" i="13"/>
  <c r="O687" i="13"/>
  <c r="O686" i="13"/>
  <c r="O685" i="13"/>
  <c r="O684" i="13"/>
  <c r="O683" i="13"/>
  <c r="O682" i="13"/>
  <c r="O681" i="13"/>
  <c r="O680" i="13"/>
  <c r="O679" i="13"/>
  <c r="O678" i="13"/>
  <c r="O677" i="13"/>
  <c r="O676" i="13"/>
  <c r="O675" i="13"/>
  <c r="O674" i="13"/>
  <c r="N673" i="13"/>
  <c r="N672" i="13"/>
  <c r="N671" i="13"/>
  <c r="N670" i="13"/>
  <c r="N669" i="13"/>
  <c r="N668" i="13"/>
  <c r="N667" i="13"/>
  <c r="N666" i="13"/>
  <c r="N665" i="13"/>
  <c r="N664" i="13"/>
  <c r="N663" i="13"/>
  <c r="N662" i="13"/>
  <c r="N661" i="13"/>
  <c r="N660" i="13"/>
  <c r="N659" i="13"/>
  <c r="N658" i="13"/>
  <c r="N657" i="13"/>
  <c r="N656" i="13"/>
  <c r="N655" i="13"/>
  <c r="N654" i="13"/>
  <c r="N653" i="13"/>
  <c r="N652" i="13"/>
  <c r="N651" i="13"/>
  <c r="N650" i="13"/>
  <c r="N649" i="13"/>
  <c r="N648" i="13"/>
  <c r="N647" i="13"/>
  <c r="N646" i="13"/>
  <c r="N645" i="13"/>
  <c r="N644" i="13"/>
  <c r="N643" i="13"/>
  <c r="N642" i="13"/>
  <c r="N641" i="13"/>
  <c r="N640" i="13"/>
  <c r="N639" i="13"/>
  <c r="N638" i="13"/>
  <c r="N637" i="13"/>
  <c r="N636" i="13"/>
  <c r="N635" i="13"/>
  <c r="N634" i="13"/>
  <c r="N633" i="13"/>
  <c r="N632" i="13"/>
  <c r="N631" i="13"/>
  <c r="N630" i="13"/>
  <c r="N629" i="13"/>
  <c r="N628" i="13"/>
  <c r="N627" i="13"/>
  <c r="N626" i="13"/>
  <c r="N625" i="13"/>
  <c r="N624" i="13"/>
  <c r="N623" i="13"/>
  <c r="N622" i="13"/>
  <c r="N621" i="13"/>
  <c r="N620" i="13"/>
  <c r="N619" i="13"/>
  <c r="N618" i="13"/>
  <c r="N617" i="13"/>
  <c r="N616" i="13"/>
  <c r="N615" i="13"/>
  <c r="N614" i="13"/>
  <c r="N613" i="13"/>
  <c r="N612" i="13"/>
  <c r="N611" i="13"/>
  <c r="N610" i="13"/>
  <c r="N609" i="13"/>
  <c r="N608" i="13"/>
  <c r="N607" i="13"/>
  <c r="N606" i="13"/>
  <c r="N605" i="13"/>
  <c r="N604" i="13"/>
  <c r="N603" i="13"/>
  <c r="N602" i="13"/>
  <c r="N601" i="13"/>
  <c r="N600" i="13"/>
  <c r="N599" i="13"/>
  <c r="N598" i="13"/>
  <c r="N597" i="13"/>
  <c r="N596" i="13"/>
  <c r="N595" i="13"/>
  <c r="N594" i="13"/>
  <c r="N593" i="13"/>
  <c r="N592" i="13"/>
  <c r="N591" i="13"/>
  <c r="N590" i="13"/>
  <c r="N589" i="13"/>
  <c r="O463" i="13"/>
  <c r="N454" i="13"/>
  <c r="O445" i="13"/>
  <c r="N588" i="13"/>
  <c r="N467" i="13"/>
  <c r="O461" i="13"/>
  <c r="N459" i="13"/>
  <c r="O454" i="13"/>
  <c r="N447" i="13"/>
  <c r="O442" i="13"/>
  <c r="N439" i="13"/>
  <c r="N442" i="13"/>
  <c r="O586" i="13"/>
  <c r="M546" i="13"/>
  <c r="N546" i="13"/>
  <c r="O546" i="13"/>
  <c r="M542" i="13"/>
  <c r="N542" i="13"/>
  <c r="O542" i="13"/>
  <c r="M538" i="13"/>
  <c r="N538" i="13"/>
  <c r="O538" i="13"/>
  <c r="M534" i="13"/>
  <c r="N534" i="13"/>
  <c r="O534" i="13"/>
  <c r="M529" i="13"/>
  <c r="N529" i="13"/>
  <c r="O529" i="13"/>
  <c r="M522" i="13"/>
  <c r="N522" i="13"/>
  <c r="O522" i="13"/>
  <c r="M515" i="13"/>
  <c r="N515" i="13"/>
  <c r="O515" i="13"/>
  <c r="M505" i="13"/>
  <c r="N505" i="13"/>
  <c r="O505" i="13"/>
  <c r="M498" i="13"/>
  <c r="N498" i="13"/>
  <c r="O498" i="13"/>
  <c r="M477" i="13"/>
  <c r="N477" i="13"/>
  <c r="O477" i="13"/>
  <c r="M470" i="13"/>
  <c r="N470" i="13"/>
  <c r="O470" i="13"/>
  <c r="O588" i="13"/>
  <c r="O587" i="13"/>
  <c r="N586" i="13"/>
  <c r="M583" i="13"/>
  <c r="O583" i="13"/>
  <c r="M579" i="13"/>
  <c r="O579" i="13"/>
  <c r="M577" i="13"/>
  <c r="O577" i="13"/>
  <c r="M575" i="13"/>
  <c r="O575" i="13"/>
  <c r="M573" i="13"/>
  <c r="O573" i="13"/>
  <c r="M571" i="13"/>
  <c r="O571" i="13"/>
  <c r="M569" i="13"/>
  <c r="O569" i="13"/>
  <c r="M567" i="13"/>
  <c r="O567" i="13"/>
  <c r="M565" i="13"/>
  <c r="O565" i="13"/>
  <c r="M563" i="13"/>
  <c r="O563" i="13"/>
  <c r="M561" i="13"/>
  <c r="O561" i="13"/>
  <c r="M559" i="13"/>
  <c r="O559" i="13"/>
  <c r="M557" i="13"/>
  <c r="O557" i="13"/>
  <c r="M555" i="13"/>
  <c r="O555" i="13"/>
  <c r="M553" i="13"/>
  <c r="O553" i="13"/>
  <c r="M551" i="13"/>
  <c r="O551" i="13"/>
  <c r="M549" i="13"/>
  <c r="O549" i="13"/>
  <c r="M545" i="13"/>
  <c r="N545" i="13"/>
  <c r="O545" i="13"/>
  <c r="M541" i="13"/>
  <c r="N541" i="13"/>
  <c r="O541" i="13"/>
  <c r="M537" i="13"/>
  <c r="N537" i="13"/>
  <c r="O537" i="13"/>
  <c r="M533" i="13"/>
  <c r="N533" i="13"/>
  <c r="O533" i="13"/>
  <c r="M526" i="13"/>
  <c r="N526" i="13"/>
  <c r="O526" i="13"/>
  <c r="M521" i="13"/>
  <c r="N521" i="13"/>
  <c r="O521" i="13"/>
  <c r="M514" i="13"/>
  <c r="N514" i="13"/>
  <c r="O514" i="13"/>
  <c r="M504" i="13"/>
  <c r="N504" i="13"/>
  <c r="O504" i="13"/>
  <c r="M496" i="13"/>
  <c r="N496" i="13"/>
  <c r="O496" i="13"/>
  <c r="M473" i="13"/>
  <c r="N473" i="13"/>
  <c r="O473" i="13"/>
  <c r="M469" i="13"/>
  <c r="N469" i="13"/>
  <c r="O469" i="13"/>
  <c r="M460" i="13"/>
  <c r="N460" i="13"/>
  <c r="O460" i="13"/>
  <c r="M450" i="13"/>
  <c r="N450" i="13"/>
  <c r="O450" i="13"/>
  <c r="M440" i="13"/>
  <c r="N440" i="13"/>
  <c r="O440" i="13"/>
  <c r="M544" i="13"/>
  <c r="N544" i="13"/>
  <c r="O544" i="13"/>
  <c r="M540" i="13"/>
  <c r="N540" i="13"/>
  <c r="O540" i="13"/>
  <c r="M536" i="13"/>
  <c r="N536" i="13"/>
  <c r="O536" i="13"/>
  <c r="M532" i="13"/>
  <c r="N532" i="13"/>
  <c r="O532" i="13"/>
  <c r="M524" i="13"/>
  <c r="N524" i="13"/>
  <c r="O524" i="13"/>
  <c r="M518" i="13"/>
  <c r="N518" i="13"/>
  <c r="O518" i="13"/>
  <c r="M511" i="13"/>
  <c r="N511" i="13"/>
  <c r="O511" i="13"/>
  <c r="M500" i="13"/>
  <c r="N500" i="13"/>
  <c r="O500" i="13"/>
  <c r="M481" i="13"/>
  <c r="N481" i="13"/>
  <c r="O481" i="13"/>
  <c r="M472" i="13"/>
  <c r="N472" i="13"/>
  <c r="O472" i="13"/>
  <c r="M548" i="13"/>
  <c r="N548" i="13"/>
  <c r="O548" i="13"/>
  <c r="M584" i="13"/>
  <c r="O584" i="13"/>
  <c r="M580" i="13"/>
  <c r="O580" i="13"/>
  <c r="M578" i="13"/>
  <c r="O578" i="13"/>
  <c r="M576" i="13"/>
  <c r="O576" i="13"/>
  <c r="M574" i="13"/>
  <c r="O574" i="13"/>
  <c r="M572" i="13"/>
  <c r="O572" i="13"/>
  <c r="M570" i="13"/>
  <c r="O570" i="13"/>
  <c r="M568" i="13"/>
  <c r="O568" i="13"/>
  <c r="M566" i="13"/>
  <c r="O566" i="13"/>
  <c r="M564" i="13"/>
  <c r="O564" i="13"/>
  <c r="M562" i="13"/>
  <c r="O562" i="13"/>
  <c r="M560" i="13"/>
  <c r="O560" i="13"/>
  <c r="M558" i="13"/>
  <c r="O558" i="13"/>
  <c r="M556" i="13"/>
  <c r="O556" i="13"/>
  <c r="M554" i="13"/>
  <c r="O554" i="13"/>
  <c r="M552" i="13"/>
  <c r="O552" i="13"/>
  <c r="M550" i="13"/>
  <c r="O550" i="13"/>
  <c r="M547" i="13"/>
  <c r="N547" i="13"/>
  <c r="O547" i="13"/>
  <c r="M543" i="13"/>
  <c r="N543" i="13"/>
  <c r="O543" i="13"/>
  <c r="M539" i="13"/>
  <c r="N539" i="13"/>
  <c r="O539" i="13"/>
  <c r="M535" i="13"/>
  <c r="N535" i="13"/>
  <c r="O535" i="13"/>
  <c r="M531" i="13"/>
  <c r="N531" i="13"/>
  <c r="O531" i="13"/>
  <c r="M523" i="13"/>
  <c r="N523" i="13"/>
  <c r="O523" i="13"/>
  <c r="M517" i="13"/>
  <c r="N517" i="13"/>
  <c r="O517" i="13"/>
  <c r="M510" i="13"/>
  <c r="N510" i="13"/>
  <c r="O510" i="13"/>
  <c r="M499" i="13"/>
  <c r="N499" i="13"/>
  <c r="O499" i="13"/>
  <c r="M480" i="13"/>
  <c r="N480" i="13"/>
  <c r="O480" i="13"/>
  <c r="M471" i="13"/>
  <c r="N471" i="13"/>
  <c r="O471" i="13"/>
  <c r="O467" i="13"/>
  <c r="N463" i="13"/>
  <c r="O459" i="13"/>
  <c r="N457" i="13"/>
  <c r="O447" i="13"/>
  <c r="N445" i="13"/>
  <c r="O439" i="13"/>
  <c r="O976" i="13" l="1"/>
  <c r="O977" i="13"/>
  <c r="O978" i="13"/>
  <c r="O979" i="13"/>
  <c r="O980" i="13"/>
  <c r="O981" i="13"/>
  <c r="O982" i="13"/>
  <c r="O983" i="13"/>
  <c r="O984" i="13"/>
  <c r="O985" i="13"/>
  <c r="O986" i="13"/>
  <c r="O987" i="13"/>
  <c r="O988" i="13"/>
  <c r="O989" i="13"/>
  <c r="O990" i="13"/>
  <c r="O991" i="13"/>
  <c r="O992" i="13"/>
  <c r="O993" i="13"/>
  <c r="O994" i="13"/>
  <c r="O995" i="13"/>
  <c r="O996" i="13"/>
  <c r="O997" i="13"/>
  <c r="O998" i="13"/>
  <c r="O999" i="13"/>
  <c r="O1000" i="13"/>
  <c r="O1001" i="13"/>
  <c r="O1002" i="13"/>
  <c r="O1003" i="13"/>
  <c r="O1004" i="13"/>
  <c r="O1005" i="13"/>
  <c r="O1006" i="13"/>
  <c r="O1007" i="13"/>
  <c r="O1008" i="13"/>
  <c r="O901" i="13"/>
  <c r="O902" i="13"/>
  <c r="O903" i="13"/>
  <c r="O904" i="13"/>
  <c r="O905" i="13"/>
  <c r="O906" i="13"/>
  <c r="O907" i="13"/>
  <c r="O908" i="13"/>
  <c r="O909" i="13"/>
  <c r="O910" i="13"/>
  <c r="O911" i="13"/>
  <c r="O912" i="13"/>
  <c r="O913" i="13"/>
  <c r="O914" i="13"/>
  <c r="O915" i="13"/>
  <c r="O916" i="13"/>
  <c r="O917" i="13"/>
  <c r="O918" i="13"/>
  <c r="O919" i="13"/>
  <c r="O920" i="13"/>
  <c r="O921" i="13"/>
  <c r="O922" i="13"/>
  <c r="O923" i="13"/>
  <c r="O924" i="13"/>
  <c r="O925" i="13"/>
  <c r="O926" i="13"/>
  <c r="O927" i="13"/>
  <c r="O928" i="13"/>
  <c r="O929" i="13"/>
  <c r="O930" i="13"/>
  <c r="O931" i="13"/>
  <c r="O932" i="13"/>
  <c r="O933" i="13"/>
  <c r="O934" i="13"/>
  <c r="O935" i="13"/>
  <c r="O936" i="13"/>
  <c r="O937" i="13"/>
  <c r="O938" i="13"/>
  <c r="O939" i="13"/>
  <c r="O940" i="13"/>
  <c r="O941" i="13"/>
  <c r="O942" i="13"/>
  <c r="O943" i="13"/>
  <c r="O944" i="13"/>
  <c r="O945" i="13"/>
  <c r="O946" i="13"/>
  <c r="O947" i="13"/>
  <c r="O948" i="13"/>
  <c r="O949" i="13"/>
  <c r="O950" i="13"/>
  <c r="O951" i="13"/>
  <c r="O952" i="13"/>
  <c r="O953" i="13"/>
  <c r="O954" i="13"/>
  <c r="O955" i="13"/>
  <c r="O956" i="13"/>
  <c r="O957" i="13"/>
  <c r="O958" i="13"/>
  <c r="O959" i="13"/>
  <c r="O960" i="13"/>
  <c r="O961" i="13"/>
  <c r="O962" i="13"/>
  <c r="O963" i="13"/>
  <c r="O964" i="13"/>
  <c r="O965" i="13"/>
  <c r="O966" i="13"/>
  <c r="O967" i="13"/>
  <c r="O968" i="13"/>
  <c r="O969" i="13"/>
  <c r="O970" i="13"/>
  <c r="O971" i="13"/>
  <c r="O972" i="13"/>
  <c r="O973" i="13"/>
  <c r="O974" i="13"/>
  <c r="O975" i="13"/>
  <c r="M427" i="13" l="1"/>
  <c r="H415" i="13"/>
  <c r="I415" i="13"/>
  <c r="J415" i="13"/>
  <c r="H416" i="13"/>
  <c r="I416" i="13"/>
  <c r="H418" i="13"/>
  <c r="I418" i="13"/>
  <c r="H419" i="13"/>
  <c r="H420" i="13"/>
  <c r="N420" i="13" s="1"/>
  <c r="H421" i="13"/>
  <c r="H422" i="13"/>
  <c r="J422" i="13"/>
  <c r="H423" i="13"/>
  <c r="J423" i="13"/>
  <c r="H424" i="13"/>
  <c r="N424" i="13" s="1"/>
  <c r="H425" i="13"/>
  <c r="I425" i="13"/>
  <c r="J425" i="13"/>
  <c r="L409" i="13"/>
  <c r="J406" i="13"/>
  <c r="M406" i="13" s="1"/>
  <c r="J407" i="13"/>
  <c r="M407" i="13" s="1"/>
  <c r="J408" i="13"/>
  <c r="H409" i="13"/>
  <c r="I409" i="13"/>
  <c r="H412" i="13"/>
  <c r="J412" i="13" s="1"/>
  <c r="H414" i="13"/>
  <c r="J414" i="13"/>
  <c r="I431" i="13" l="1"/>
  <c r="N422" i="13"/>
  <c r="H431" i="13"/>
  <c r="J409" i="13"/>
  <c r="J431" i="13" s="1"/>
  <c r="L431" i="13"/>
  <c r="O406" i="13"/>
  <c r="M431" i="13"/>
  <c r="O407" i="13"/>
  <c r="N406" i="13"/>
  <c r="N407" i="13"/>
  <c r="O431" i="13" l="1"/>
  <c r="N431" i="13"/>
  <c r="H1291" i="13" l="1"/>
  <c r="I1291" i="13"/>
  <c r="J1291" i="13"/>
  <c r="K1291" i="13"/>
  <c r="L1291" i="13"/>
  <c r="M1291" i="13"/>
  <c r="N1291" i="13"/>
  <c r="O1291" i="13"/>
  <c r="I586" i="3" l="1"/>
  <c r="K586" i="3"/>
  <c r="H586" i="3"/>
  <c r="N504" i="3"/>
  <c r="M504" i="3"/>
  <c r="I423" i="3"/>
  <c r="J423" i="3"/>
  <c r="K423" i="3"/>
  <c r="L423" i="3"/>
  <c r="M423" i="3"/>
  <c r="N423" i="3"/>
  <c r="O423" i="3"/>
  <c r="H423" i="3"/>
  <c r="I274" i="3"/>
  <c r="J274" i="3"/>
  <c r="K274" i="3"/>
  <c r="L274" i="3"/>
  <c r="M274" i="3"/>
  <c r="N274" i="3"/>
  <c r="O274" i="3"/>
  <c r="H274" i="3"/>
  <c r="I247" i="3"/>
  <c r="J247" i="3"/>
  <c r="K247" i="3"/>
  <c r="L247" i="3"/>
  <c r="M247" i="3"/>
  <c r="N247" i="3"/>
  <c r="O247" i="3"/>
  <c r="H247" i="3"/>
  <c r="K165" i="3" l="1"/>
  <c r="I165" i="3"/>
  <c r="J165" i="3"/>
  <c r="L165" i="3"/>
  <c r="M165" i="3"/>
  <c r="N165" i="3"/>
  <c r="O165" i="3"/>
  <c r="H165" i="3"/>
  <c r="I157" i="3"/>
  <c r="J157" i="3"/>
  <c r="K157" i="3"/>
  <c r="L157" i="3"/>
  <c r="M157" i="3"/>
  <c r="N157" i="3"/>
  <c r="O157" i="3"/>
  <c r="H157" i="3"/>
  <c r="I436" i="13"/>
  <c r="J436" i="13"/>
  <c r="K436" i="13"/>
  <c r="L436" i="13"/>
  <c r="M436" i="13"/>
  <c r="N436" i="13"/>
  <c r="O436" i="13"/>
  <c r="H436" i="13"/>
  <c r="O504" i="3"/>
  <c r="L504" i="3"/>
  <c r="K504" i="3"/>
  <c r="J504" i="3"/>
  <c r="I504" i="3"/>
  <c r="H504" i="3"/>
  <c r="I47" i="13" l="1"/>
  <c r="J47" i="13"/>
  <c r="K47" i="13"/>
  <c r="L47" i="13"/>
  <c r="M47" i="13"/>
  <c r="N47" i="13"/>
  <c r="O47" i="13"/>
  <c r="H47" i="13"/>
  <c r="J586" i="3" l="1"/>
  <c r="N586" i="3" l="1"/>
  <c r="M586" i="3"/>
  <c r="O586" i="3"/>
  <c r="L586" i="3"/>
  <c r="O553" i="3" l="1"/>
  <c r="N553" i="3"/>
  <c r="M553" i="3"/>
  <c r="K553" i="3"/>
  <c r="I553" i="3"/>
  <c r="H553" i="3"/>
  <c r="L553" i="3"/>
  <c r="J553" i="3"/>
  <c r="O533" i="3"/>
  <c r="N533" i="3"/>
  <c r="M533" i="3"/>
  <c r="K533" i="3"/>
  <c r="I533" i="3"/>
  <c r="H533" i="3"/>
  <c r="L533" i="3"/>
  <c r="J533" i="3"/>
  <c r="O520" i="3"/>
  <c r="N520" i="3"/>
  <c r="M520" i="3"/>
  <c r="K520" i="3"/>
  <c r="I520" i="3"/>
  <c r="H520" i="3"/>
  <c r="J520" i="3"/>
  <c r="L520" i="3" l="1"/>
  <c r="L334" i="3" l="1"/>
  <c r="I334" i="3"/>
  <c r="K334" i="3"/>
  <c r="H334" i="3" l="1"/>
  <c r="J334" i="3"/>
  <c r="M334" i="3"/>
  <c r="N334" i="3" l="1"/>
  <c r="O334" i="3"/>
  <c r="J303" i="3" l="1"/>
  <c r="H303" i="3"/>
  <c r="O303" i="3"/>
  <c r="N303" i="3"/>
  <c r="M303" i="3"/>
  <c r="L303" i="3"/>
  <c r="K303" i="3"/>
  <c r="I303" i="3"/>
  <c r="O254" i="3" l="1"/>
  <c r="N254" i="3"/>
  <c r="M254" i="3"/>
  <c r="L254" i="3"/>
  <c r="K254" i="3"/>
  <c r="J254" i="3"/>
  <c r="I254" i="3"/>
  <c r="H254" i="3"/>
  <c r="O111" i="3" l="1"/>
  <c r="N111" i="3"/>
  <c r="M111" i="3"/>
  <c r="L111" i="3"/>
  <c r="K111" i="3"/>
  <c r="J111" i="3"/>
  <c r="I111" i="3"/>
  <c r="H111" i="3"/>
  <c r="O85" i="3" l="1"/>
  <c r="N85" i="3"/>
  <c r="M85" i="3"/>
  <c r="L85" i="3"/>
  <c r="K85" i="3"/>
  <c r="J85" i="3"/>
  <c r="I85" i="3"/>
  <c r="K137" i="3" l="1"/>
  <c r="M137" i="3"/>
  <c r="N137" i="3"/>
  <c r="O137" i="3"/>
  <c r="L137" i="3" l="1"/>
  <c r="I1066" i="13" l="1"/>
  <c r="J1066" i="13"/>
  <c r="K1066" i="13"/>
  <c r="L1066" i="13"/>
  <c r="M1066" i="13"/>
  <c r="N1066" i="13"/>
  <c r="O1066" i="13"/>
  <c r="H1066" i="13"/>
  <c r="I1337" i="13" l="1"/>
  <c r="J1337" i="13"/>
  <c r="K1337" i="13"/>
  <c r="M1337" i="13"/>
  <c r="N1337" i="13"/>
  <c r="O1337" i="13"/>
  <c r="H1337" i="13"/>
  <c r="H395" i="3"/>
  <c r="I395" i="3"/>
  <c r="J395" i="3"/>
  <c r="K395" i="3"/>
  <c r="L395" i="3"/>
  <c r="M395" i="3"/>
  <c r="N395" i="3"/>
  <c r="O395" i="3"/>
  <c r="J255" i="13"/>
  <c r="I255" i="13"/>
  <c r="H255" i="13"/>
  <c r="K255" i="13"/>
  <c r="M255" i="13"/>
  <c r="N255" i="13"/>
  <c r="O255" i="13"/>
  <c r="L1337" i="13" l="1"/>
  <c r="L255" i="13"/>
  <c r="O75" i="3" l="1"/>
  <c r="N75" i="3"/>
  <c r="M75" i="3"/>
  <c r="L75" i="3"/>
  <c r="K75" i="3"/>
  <c r="J75" i="3"/>
  <c r="I75" i="3"/>
  <c r="H75" i="3"/>
  <c r="O31" i="3"/>
  <c r="N31" i="3"/>
  <c r="M31" i="3"/>
  <c r="L31" i="3"/>
  <c r="K31" i="3"/>
  <c r="J31" i="3"/>
  <c r="I31" i="3"/>
  <c r="H31" i="3"/>
  <c r="I572" i="3" l="1"/>
  <c r="J572" i="3"/>
  <c r="K572" i="3"/>
  <c r="L572" i="3"/>
  <c r="H572" i="3"/>
  <c r="I324" i="13" l="1"/>
  <c r="J324" i="13"/>
  <c r="K324" i="13"/>
  <c r="L324" i="13"/>
  <c r="M324" i="13"/>
  <c r="N324" i="13"/>
  <c r="O324" i="13"/>
  <c r="H324" i="13"/>
  <c r="I62" i="13" l="1"/>
  <c r="K62" i="13"/>
  <c r="M62" i="13"/>
  <c r="N62" i="13"/>
  <c r="O62" i="13"/>
  <c r="H62" i="13"/>
  <c r="I1051" i="13"/>
  <c r="J1051" i="13"/>
  <c r="K1051" i="13"/>
  <c r="M1051" i="13"/>
  <c r="N1051" i="13"/>
  <c r="O1051" i="13"/>
  <c r="H1051" i="13"/>
  <c r="J62" i="13" l="1"/>
  <c r="L62" i="13"/>
  <c r="L1051" i="13"/>
  <c r="I312" i="13" l="1"/>
  <c r="J312" i="13"/>
  <c r="K312" i="13"/>
  <c r="H312" i="13"/>
  <c r="I1277" i="13" l="1"/>
  <c r="J1277" i="13"/>
  <c r="K1277" i="13"/>
  <c r="L1277" i="13"/>
  <c r="M1277" i="13"/>
  <c r="N1277" i="13"/>
  <c r="O1277" i="13"/>
  <c r="H1277" i="13"/>
  <c r="O572" i="3" l="1"/>
  <c r="M572" i="3"/>
  <c r="N572" i="3"/>
  <c r="I494" i="3"/>
  <c r="J494" i="3"/>
  <c r="K494" i="3"/>
  <c r="M494" i="3"/>
  <c r="N494" i="3"/>
  <c r="O494" i="3"/>
  <c r="H494" i="3"/>
  <c r="I133" i="13"/>
  <c r="J133" i="13"/>
  <c r="K133" i="13"/>
  <c r="L133" i="13"/>
  <c r="M133" i="13"/>
  <c r="N133" i="13"/>
  <c r="O133" i="13"/>
  <c r="H133" i="13"/>
  <c r="L494" i="3" l="1"/>
  <c r="I1246" i="13"/>
  <c r="J1246" i="13"/>
  <c r="K1246" i="13"/>
  <c r="L1246" i="13"/>
  <c r="M1246" i="13"/>
  <c r="N1246" i="13"/>
  <c r="O1246" i="13"/>
  <c r="H1246" i="13"/>
  <c r="N480" i="3" l="1"/>
  <c r="O480" i="3"/>
  <c r="M480" i="3" l="1"/>
  <c r="I480" i="3"/>
  <c r="L480" i="3"/>
  <c r="K480" i="3" l="1"/>
  <c r="J480" i="3"/>
  <c r="I465" i="3"/>
  <c r="K465" i="3"/>
  <c r="L465" i="3"/>
  <c r="M465" i="3"/>
  <c r="N465" i="3"/>
  <c r="O465" i="3"/>
  <c r="H465" i="3"/>
  <c r="J465" i="3" l="1"/>
  <c r="I10" i="13" l="1"/>
  <c r="J10" i="13"/>
  <c r="K10" i="13"/>
  <c r="L10" i="13"/>
  <c r="M10" i="13"/>
  <c r="N10" i="13"/>
  <c r="O10" i="13"/>
  <c r="H10" i="13"/>
  <c r="I95" i="3" l="1"/>
  <c r="J95" i="3"/>
  <c r="K95" i="3"/>
  <c r="L95" i="3"/>
  <c r="M95" i="3"/>
  <c r="N95" i="3"/>
  <c r="O95" i="3"/>
  <c r="H95" i="3"/>
  <c r="I1152" i="13" l="1"/>
  <c r="K1152" i="13"/>
  <c r="H1152" i="13"/>
  <c r="J1152" i="13" l="1"/>
  <c r="I132" i="3"/>
  <c r="H132" i="3"/>
  <c r="O132" i="3" l="1"/>
  <c r="L132" i="3"/>
  <c r="M132" i="3"/>
  <c r="N132" i="3"/>
  <c r="J132" i="3"/>
  <c r="K132" i="3"/>
  <c r="O1152" i="13"/>
  <c r="M1152" i="13"/>
  <c r="L1152" i="13"/>
  <c r="N1152" i="13"/>
  <c r="I392" i="13" l="1"/>
  <c r="K392" i="13"/>
  <c r="L392" i="13"/>
  <c r="M392" i="13"/>
  <c r="N392" i="13"/>
  <c r="O392" i="13"/>
  <c r="H392" i="13"/>
  <c r="I1326" i="13" l="1"/>
  <c r="J1326" i="13"/>
  <c r="K1326" i="13"/>
  <c r="L1326" i="13"/>
  <c r="M1326" i="13"/>
  <c r="N1326" i="13"/>
  <c r="O1326" i="13"/>
  <c r="H1326" i="13"/>
  <c r="I179" i="13"/>
  <c r="J179" i="13"/>
  <c r="K179" i="13"/>
  <c r="L179" i="13"/>
  <c r="M179" i="13"/>
  <c r="N179" i="13"/>
  <c r="O179" i="13"/>
  <c r="H179" i="13"/>
  <c r="I898" i="13"/>
  <c r="J898" i="13"/>
  <c r="K898" i="13"/>
  <c r="L898" i="13"/>
  <c r="M898" i="13"/>
  <c r="N898" i="13"/>
  <c r="O898" i="13"/>
  <c r="H898" i="13"/>
  <c r="I429" i="3" l="1"/>
  <c r="J429" i="3"/>
  <c r="K429" i="3"/>
  <c r="L429" i="3"/>
  <c r="M429" i="3"/>
  <c r="N429" i="3"/>
  <c r="O429" i="3"/>
  <c r="H429" i="3"/>
  <c r="I1300" i="13" l="1"/>
  <c r="J1300" i="13"/>
  <c r="K1300" i="13"/>
  <c r="L1300" i="13"/>
  <c r="M1300" i="13"/>
  <c r="N1300" i="13"/>
  <c r="O1300" i="13"/>
  <c r="H1300" i="13"/>
  <c r="I268" i="13"/>
  <c r="J268" i="13"/>
  <c r="K268" i="13"/>
  <c r="L268" i="13"/>
  <c r="M268" i="13"/>
  <c r="N268" i="13"/>
  <c r="O268" i="13"/>
  <c r="H268" i="13"/>
  <c r="I880" i="13" l="1"/>
  <c r="J880" i="13"/>
  <c r="K880" i="13"/>
  <c r="L880" i="13"/>
  <c r="M880" i="13"/>
  <c r="N880" i="13"/>
  <c r="O880" i="13"/>
  <c r="H880" i="13"/>
  <c r="I217" i="3" l="1"/>
  <c r="J217" i="3"/>
  <c r="K217" i="3"/>
  <c r="L217" i="3"/>
  <c r="M217" i="3"/>
  <c r="N217" i="3"/>
  <c r="O217" i="3"/>
  <c r="H217" i="3"/>
  <c r="I106" i="13" l="1"/>
  <c r="K106" i="13"/>
  <c r="L106" i="13"/>
  <c r="M106" i="13"/>
  <c r="N106" i="13"/>
  <c r="O106" i="13"/>
  <c r="H106" i="13"/>
  <c r="J106" i="13" l="1"/>
  <c r="I24" i="3"/>
  <c r="J24" i="3"/>
  <c r="K24" i="3"/>
  <c r="L24" i="3"/>
  <c r="M24" i="3"/>
  <c r="N24" i="3"/>
  <c r="O24" i="3"/>
  <c r="H24" i="3"/>
  <c r="I1009" i="13" l="1"/>
  <c r="L1009" i="13"/>
  <c r="M1009" i="13"/>
  <c r="N1009" i="13"/>
  <c r="O1009" i="13"/>
  <c r="H1009" i="13"/>
  <c r="K1009" i="13"/>
  <c r="J1009" i="13"/>
  <c r="I1025" i="13" l="1"/>
  <c r="J1025" i="13"/>
  <c r="K1025" i="13"/>
  <c r="L1025" i="13"/>
  <c r="M1025" i="13"/>
  <c r="N1025" i="13"/>
  <c r="O1025" i="13"/>
  <c r="H1025" i="13"/>
  <c r="J1081" i="13" l="1"/>
  <c r="K1081" i="13"/>
  <c r="L1081" i="13"/>
  <c r="M1081" i="13"/>
  <c r="N1081" i="13"/>
  <c r="O1081" i="13"/>
  <c r="I1230" i="13" l="1"/>
  <c r="J1230" i="13"/>
  <c r="K1230" i="13"/>
  <c r="L1230" i="13"/>
  <c r="M1230" i="13"/>
  <c r="N1230" i="13"/>
  <c r="O1230" i="13"/>
  <c r="H1230" i="13"/>
  <c r="I278" i="13"/>
  <c r="J278" i="13"/>
  <c r="K278" i="13"/>
  <c r="L278" i="13"/>
  <c r="M278" i="13"/>
  <c r="N278" i="13"/>
  <c r="O278" i="13"/>
  <c r="H278" i="13"/>
  <c r="I400" i="13"/>
  <c r="J400" i="13"/>
  <c r="K400" i="13"/>
  <c r="L400" i="13"/>
  <c r="M400" i="13"/>
  <c r="N400" i="13"/>
  <c r="O400" i="13"/>
  <c r="H400" i="13"/>
  <c r="N312" i="13" l="1"/>
  <c r="O312" i="13"/>
  <c r="M312" i="13"/>
  <c r="L312" i="13"/>
  <c r="M199" i="13"/>
  <c r="N199" i="13"/>
  <c r="O199" i="13"/>
  <c r="L199" i="13"/>
  <c r="I1172" i="13"/>
  <c r="J1172" i="13"/>
  <c r="K1172" i="13"/>
  <c r="H1172" i="13"/>
  <c r="L1172" i="13"/>
  <c r="O1172" i="13" l="1"/>
  <c r="N1172" i="13"/>
  <c r="M1172" i="13"/>
  <c r="O243" i="13" l="1"/>
  <c r="N243" i="13"/>
  <c r="M243" i="13"/>
  <c r="L243" i="13"/>
  <c r="K243" i="13"/>
  <c r="J243" i="13"/>
  <c r="I243" i="13"/>
  <c r="H243" i="13"/>
  <c r="J199" i="13"/>
  <c r="I199" i="13"/>
  <c r="H199" i="13"/>
  <c r="O1157" i="13"/>
  <c r="N1157" i="13"/>
  <c r="M1157" i="13"/>
  <c r="L1157" i="13"/>
  <c r="K1157" i="13"/>
  <c r="I1157" i="13"/>
  <c r="H1157" i="13"/>
</calcChain>
</file>

<file path=xl/sharedStrings.xml><?xml version="1.0" encoding="utf-8"?>
<sst xmlns="http://schemas.openxmlformats.org/spreadsheetml/2006/main" count="8670" uniqueCount="2779">
  <si>
    <t>S.N.</t>
  </si>
  <si>
    <t>SEKTÖRÜN ADI</t>
  </si>
  <si>
    <t>PROJENİN ADI</t>
  </si>
  <si>
    <t>YERİ</t>
  </si>
  <si>
    <t>KARAKTERİSTİĞİ</t>
  </si>
  <si>
    <t>İŞİN</t>
  </si>
  <si>
    <t>PROJE TUTARI</t>
  </si>
  <si>
    <t>PROGRAM YILINA KADAR YAPILAN HARCAMA</t>
  </si>
  <si>
    <t>YILI ÖDENEĞİ</t>
  </si>
  <si>
    <t>PROG.</t>
  </si>
  <si>
    <t>REVİ.</t>
  </si>
  <si>
    <t>YILI ÖDENEĞİNİN DÖNEMLERE GÖRE DAĞILIMI</t>
  </si>
  <si>
    <t>1.DÖN</t>
  </si>
  <si>
    <t>2.DÖN</t>
  </si>
  <si>
    <t>3.DÖN</t>
  </si>
  <si>
    <t>4.DÖN</t>
  </si>
  <si>
    <t>DÜŞÜNCELER</t>
  </si>
  <si>
    <t>BAŞLAMA TARİHİ</t>
  </si>
  <si>
    <t>BİTİŞ TARİHİ</t>
  </si>
  <si>
    <t>AİLE ÇALIŞMA VE SOSYAL HİZMETLER İL MÜDÜRLÜĞÜ</t>
  </si>
  <si>
    <t>TOPLAM</t>
  </si>
  <si>
    <t>ÇEVRE VE ŞEHİRCİLİK İL MÜDÜRLÜĞÜ</t>
  </si>
  <si>
    <t>ARNAVUTKÖY</t>
  </si>
  <si>
    <t>İSTANBUL</t>
  </si>
  <si>
    <t>DKH</t>
  </si>
  <si>
    <t>İSTANBUL VAKIFLAR 2. BÖLGE MÜDÜRLÜĞÜ</t>
  </si>
  <si>
    <t>ZEYTİNBURNU</t>
  </si>
  <si>
    <t>YENİ PTT A.Ş.BİNALARI/İstanbul Anadolu Yakası-Bostancı Uygulamalı Eğitim Merkezi, Kargo ve Merkez Müdürlüğü Binası</t>
  </si>
  <si>
    <t>KADIKÖY</t>
  </si>
  <si>
    <t>YENİ PTT A.Ş.BİNALARI/İstanbul Anadolu Yakası-Dağıtım ve Kargo Merkez Müdürlüğü Binası</t>
  </si>
  <si>
    <t>KARTAL</t>
  </si>
  <si>
    <t>YENİ PTT A.Ş. İŞYERLERİ KONSEPT</t>
  </si>
  <si>
    <t>MUHTELİF İŞLER</t>
  </si>
  <si>
    <t>Muhtelif İşler</t>
  </si>
  <si>
    <t>EĞİTİM</t>
  </si>
  <si>
    <t>ÜSKÜDAR</t>
  </si>
  <si>
    <t>BAKIRKÖY</t>
  </si>
  <si>
    <t>GENÇLİK VE SPOR İL MÜDÜRLÜĞÜ</t>
  </si>
  <si>
    <t>_</t>
  </si>
  <si>
    <t>ENERJİ</t>
  </si>
  <si>
    <t>TUZLA</t>
  </si>
  <si>
    <t>ÇATALCA</t>
  </si>
  <si>
    <t>PENDİK</t>
  </si>
  <si>
    <t>SULTANBEYLİ</t>
  </si>
  <si>
    <t>ÜMRANİYE</t>
  </si>
  <si>
    <t>İL MİLLİ EĞİTİM MÜDÜRLÜĞÜ</t>
  </si>
  <si>
    <t>İnşaat</t>
  </si>
  <si>
    <t xml:space="preserve">TOPLAM </t>
  </si>
  <si>
    <t>KARAYOLLARI 1. BÖLGE MÜDÜRLÜĞÜ</t>
  </si>
  <si>
    <t>İL SAĞLIK MÜDÜRLÜĞÜ</t>
  </si>
  <si>
    <t>İSTANBUL PROJE KOORDİNASYON BİRİMİ</t>
  </si>
  <si>
    <t>ŞİLE</t>
  </si>
  <si>
    <t>Bot</t>
  </si>
  <si>
    <t>KIYI EMNİYETİ GENEL MÜDÜRLÜĞÜ</t>
  </si>
  <si>
    <t>Etüd Proje</t>
  </si>
  <si>
    <t>TARIM VE ORMAN İL MÜDÜRLÜĞÜ</t>
  </si>
  <si>
    <t>TEİAŞ 4. BÖLGE MÜDÜRLÜĞÜ</t>
  </si>
  <si>
    <t xml:space="preserve">Çatalca 380 TM </t>
  </si>
  <si>
    <t xml:space="preserve">380/154 kV, 1. ve 2. Bank Fideri + 154/33 kV, 1. ve 2. Trafo Fideri </t>
  </si>
  <si>
    <t xml:space="preserve">Etiler GIS (Aynı Sahada) </t>
  </si>
  <si>
    <t>Ambarlı DGKÇS - İkitelli EİH Yenileme (TTFO)</t>
  </si>
  <si>
    <t>380 kV, 2x3B 954 MCM, 22 km</t>
  </si>
  <si>
    <t>Beşyüzevler - Silahtar Kablosu (Fiber Optikli)</t>
  </si>
  <si>
    <t>154 kV, 1600 mm² Kablo, 2,9 km</t>
  </si>
  <si>
    <t xml:space="preserve">Güneşli GIS </t>
  </si>
  <si>
    <t>Silahtar GIS</t>
  </si>
  <si>
    <t>154/33 kV, 2x100 MVA Trafo</t>
  </si>
  <si>
    <t>Halkalı GIS</t>
  </si>
  <si>
    <t>Ataköy GIS</t>
  </si>
  <si>
    <t>154 kV, 1600 mm² Kablo, 4 km</t>
  </si>
  <si>
    <t>Havalimanı TM (İstanbul Yenihavalimanı GIS Tevsiat)</t>
  </si>
  <si>
    <t>154/33 kV, 2x100 MVA Trafo + OG Şalt + Kumanda Binası</t>
  </si>
  <si>
    <t>Topkapı TM Tevsiat</t>
  </si>
  <si>
    <t>OG Şalt ve Kumanda Yenileme</t>
  </si>
  <si>
    <t>Kınalı TM</t>
  </si>
  <si>
    <t>TEİAŞ 1. BÖLGE MÜDÜRLÜĞÜ</t>
  </si>
  <si>
    <t>ULAŞTIRMA VE ALTYAPI BAKANLIĞI I. BÖLGE MÜDÜRLÜĞÜ</t>
  </si>
  <si>
    <t>-</t>
  </si>
  <si>
    <t>TÜRKİYE YAZMA ESERLER KURUMU BAŞKANLIĞI İSTANBUL BÖLGE MÜDÜRLÜĞÜ</t>
  </si>
  <si>
    <t>BAĞCILAR BELEDİYE BAŞKANLIĞI</t>
  </si>
  <si>
    <t>İNŞAAT</t>
  </si>
  <si>
    <t>İSTANBUL BÜYÜKŞEHİR BELEDİYE BAŞKANLIĞI</t>
  </si>
  <si>
    <t>Kabataş-Mecidiyeköy-Mahmutbey Metro Hattı</t>
  </si>
  <si>
    <t>İSTANBUL VAKIFLAR 1. BÖLGE MÜDÜRLÜĞÜ</t>
  </si>
  <si>
    <t>İSTANBUL ORMAN BÖLGE MÜDÜRLÜĞÜ</t>
  </si>
  <si>
    <t>TCDD 1.BÖLGE MÜDÜRLÜĞÜ</t>
  </si>
  <si>
    <t>İETT İŞLETMELERİ GENEL MÜDÜRLÜĞÜ</t>
  </si>
  <si>
    <t>İSKİ GENEL MÜDÜRLÜĞÜ</t>
  </si>
  <si>
    <t>İLLER BANKASI A.Ş. İSTANBUL BÖLGE MÜDÜRLÜĞÜ</t>
  </si>
  <si>
    <t>DSİ 14. BÖLGE MÜDÜRLÜĞÜ</t>
  </si>
  <si>
    <t>TARIM VE ORMAN 1. BÖLGE MÜDÜRLÜĞÜ</t>
  </si>
  <si>
    <t>Etüt-Proje</t>
  </si>
  <si>
    <t>Derslik ve Merkezi Birimler</t>
  </si>
  <si>
    <t>Kampüs Altyapısı</t>
  </si>
  <si>
    <t>Yayın Alımı</t>
  </si>
  <si>
    <t>İSTANBUL MEDENİYET ÜNİVERSİTESİ</t>
  </si>
  <si>
    <t>Doğalgaz Dönüşümü, Elektrik Hattı, Kampüs İçi Yol, Kanalizasyon Hattı, Peyzaj, Su İsale Hattı, Telefon Hattı.</t>
  </si>
  <si>
    <t>Çeşitli Ünitelerin Etüd Projesi</t>
  </si>
  <si>
    <t>Etüt - Proje</t>
  </si>
  <si>
    <t>Basılı Yayın Alımı, Elektronik Yayın Alımı</t>
  </si>
  <si>
    <t>Bakım Onarım, Bilgi ve İletişim Teknolojileri, Kesin Hesap, Makine - Teçhizat</t>
  </si>
  <si>
    <t xml:space="preserve">İSTANBUL TEKNİK ÜNİVERSİTESİ  </t>
  </si>
  <si>
    <t>Büyük Onarım, Güçlendirme, Restorasyon</t>
  </si>
  <si>
    <t>Teknolojik Araştırma</t>
  </si>
  <si>
    <t>Proje Desteği</t>
  </si>
  <si>
    <t>İSTANBUL ÜNİVERSİTESİ</t>
  </si>
  <si>
    <t xml:space="preserve">Etüd-Proje </t>
  </si>
  <si>
    <t xml:space="preserve">Büyük Onarım </t>
  </si>
  <si>
    <t>Doğalgaz Dönüşümü, Elektrik Hattı, Kampüs İçi Yol, Kanalizasyon Hattı, Peyzaj,Su İsale Hattı, Telefon Hattı</t>
  </si>
  <si>
    <t>Basılı Yayın Alımı,Elektronik Yayın Alımı</t>
  </si>
  <si>
    <t xml:space="preserve">Doğu Anadolu Gözlemevi Odak Düzlemi Aygıtları ve Adaptik Optik Sistemi </t>
  </si>
  <si>
    <t>Restorasyon</t>
  </si>
  <si>
    <t>Tarihi Türk Müziği Araştırmaları ve Multimedya Arşivi</t>
  </si>
  <si>
    <t>MARMARA ÜNİVERSİTESİ</t>
  </si>
  <si>
    <t>MİMAR SİNAN GÜZEL SANATLAR ÜNİVERSİTESİ</t>
  </si>
  <si>
    <t>SAĞLIK BİLİMLERİ ÜNİVERSİTESİ</t>
  </si>
  <si>
    <t>TÜRK- ALMAN ÜNİVERSİTESİ</t>
  </si>
  <si>
    <t>YILDIZ TEKNİK ÜNİVERSİTESİ</t>
  </si>
  <si>
    <t>BOĞAZİÇİ ÜNİVERSİTESİ</t>
  </si>
  <si>
    <t>ZEYTİNBURNU BELEDİYE BAŞKANLIĞI</t>
  </si>
  <si>
    <t>İSTANBUL CERRAHPAŞA ÜNİVERSİTESİ</t>
  </si>
  <si>
    <t>PROJE SAYISI</t>
  </si>
  <si>
    <t>PROJE SAHİBİ KURUM /KURULUŞ</t>
  </si>
  <si>
    <t>GENEL TOPLAM</t>
  </si>
  <si>
    <t>PROJE  SAHİBİ KURUM/ KURULUŞ</t>
  </si>
  <si>
    <t>SEKTÖREL DAĞILIMI</t>
  </si>
  <si>
    <t>Proje Sayısı</t>
  </si>
  <si>
    <t>Toplam Proje Tutarı</t>
  </si>
  <si>
    <t>Önceki Yıllar Toplam Harcaması</t>
  </si>
  <si>
    <t>Toplam Yılı Ödeneği</t>
  </si>
  <si>
    <t>BAŞ MÜDÜRLÜKLER</t>
  </si>
  <si>
    <t>İL MÜDÜRLÜKLERİ</t>
  </si>
  <si>
    <t>KİTLER</t>
  </si>
  <si>
    <t>TÜRKİYE DENİZCİLİK İŞLETMELERİ A.Ş. GENEL MÜDÜRLÜĞÜ</t>
  </si>
  <si>
    <t>ÜNİVERSİTELER</t>
  </si>
  <si>
    <t>BÖLGE KURULUŞLARI</t>
  </si>
  <si>
    <t>İstanbul</t>
  </si>
  <si>
    <t xml:space="preserve">Kılavuzluk Hizmet Botu </t>
  </si>
  <si>
    <t>Makine -Teçhizat</t>
  </si>
  <si>
    <t>Sarıyer</t>
  </si>
  <si>
    <t>Beykoz</t>
  </si>
  <si>
    <t>Silivri</t>
  </si>
  <si>
    <t>Çatalca</t>
  </si>
  <si>
    <t>Bakırköy</t>
  </si>
  <si>
    <t>HAYDARPAŞA GAR BİNASI VE MÜŞTEMİLATI 2. ETAP RESTORASYONU İŞİ</t>
  </si>
  <si>
    <t>Çağlayan - Zekeriyaköy KD. Kablosu (Fiber Optikli)</t>
  </si>
  <si>
    <t>Esenler GIS</t>
  </si>
  <si>
    <t>Beşyüzevler -  Atışalanı (Bağcılar) Kablosu (Fiber Optikli)</t>
  </si>
  <si>
    <t xml:space="preserve">Ağırmeşe - Çanta RES - Kınalı EİH (TTFO) </t>
  </si>
  <si>
    <t>Yeşilkent GIS</t>
  </si>
  <si>
    <t>Davutpaşa TM Tevsiat</t>
  </si>
  <si>
    <t>400/154 kV 2x450 MVA + 400/33 kV 3x125 MVA+ 4. Trafo Fideri</t>
  </si>
  <si>
    <t>400 kV, 2000 mm2, 8 km Kablo</t>
  </si>
  <si>
    <t>400/33 kV, 2x125 MVA + 3. ve 4. Trafo Fideri +  420 kV, 160-250 MVAr Ayarlanabilir Reaktör</t>
  </si>
  <si>
    <t xml:space="preserve">400 kV, 3 B 1272 MCM,  2 + 2 km </t>
  </si>
  <si>
    <t>154/33 kV, 2x100 MVA + 3. Trafo Fideri + 4. Trafo/Reaktör Fideri</t>
  </si>
  <si>
    <t>154/33 kV, 2x100 MVA + 3. Trafo/Reaktör Fideri</t>
  </si>
  <si>
    <t>154 kV, 2x1600 mm² Kablo, 2,2 km</t>
  </si>
  <si>
    <t>OG Şalt Yenileme</t>
  </si>
  <si>
    <t>İhalesi yapılmadı.</t>
  </si>
  <si>
    <t>YENİ BİNA YAPIMI</t>
  </si>
  <si>
    <t>KAMU ORTAK ATM</t>
  </si>
  <si>
    <t>MUHTELİF İLÇELERDE</t>
  </si>
  <si>
    <t>PTTMATİK KURULUMU</t>
  </si>
  <si>
    <t>PTTBANK KONSEPTİNE GÖRE DÜZENLEME YAPILMASI</t>
  </si>
  <si>
    <t>Etüd çalışmaları devam etmektedir.</t>
  </si>
  <si>
    <t>Tabiat Parkları</t>
  </si>
  <si>
    <t>Muhtelif</t>
  </si>
  <si>
    <t>Nörodejeneratif ve Nöroinflamatuvar Hastalıklar Araştırma Altyapısı</t>
  </si>
  <si>
    <t>Araştırma Desteği, Bilgi ve İletişim Teknolojileri, Etüd-Proje, Müşavirlik, Mak.Teçh.</t>
  </si>
  <si>
    <t>Büyük  Onarım ,Makine Teçhizat, Teknolojik Araştırma</t>
  </si>
  <si>
    <t>Bakım Onarım, Makine Teçhizat, Teknolojik Araştırma</t>
  </si>
  <si>
    <t>Muhtelif İşler (Eğitim)</t>
  </si>
  <si>
    <t>Üniversite Bilgi Yöetim Sistemi</t>
  </si>
  <si>
    <t>Muhtelif İşler (Sağlık)</t>
  </si>
  <si>
    <t>BİT, Danışmanlık, Makine-Teçhizat, Müşavirlik/Kontrollük</t>
  </si>
  <si>
    <t>Makine – Teçhizat</t>
  </si>
  <si>
    <t>Proje kapsamında altyapı çalışmaları yapılmaktadır. Merkezi Derslik kampüs projemizde altyapı ve çevre düzenleme işleri bulunmaktadır.</t>
  </si>
  <si>
    <t>Doğrudan Temin ile Harcamalar yapılarak projeler hazırlanmaktadır.</t>
  </si>
  <si>
    <t>Doğrudan Temin (Yurtdışı E-Yayın Alımları Da Mevcut) yoluyla alımlar yapılmaktadır.</t>
  </si>
  <si>
    <t>Doğrudan Temin ve Diğer Alım Usulleriyle (DMO vb.) alımlar yapılmaktadır.</t>
  </si>
  <si>
    <t>Proje Kapsamında Üniversitemiz Diş Hekimliği Fakültesinin ihtiyaçları karşılanmaktadır.</t>
  </si>
  <si>
    <t xml:space="preserve">Beyoğlu </t>
  </si>
  <si>
    <t>Beyoğlu</t>
  </si>
  <si>
    <t>İstanbul Küçükçekmece Çocuk Evleri Sitesi</t>
  </si>
  <si>
    <t>İstanbul Eyüp Çocuk Destek Merkezi</t>
  </si>
  <si>
    <t>Muhtelif İlçeler</t>
  </si>
  <si>
    <t>Bitki Sağlığı Uygulamaları Ve Kontrolü Projesi - B.Ü. Karantina Hizmetleri</t>
  </si>
  <si>
    <t>Bitki Sağlığı Uygulama Kontrol - Bitki Sağlığı Hizm. Etkinleştirilmesi</t>
  </si>
  <si>
    <t xml:space="preserve">(YİKOB) Su Ürünleri Üretiminin Geliştirilmesi Projesi </t>
  </si>
  <si>
    <t>Hacı Mimi Camii, Sütlüce Mahmut Ağa Camii ile Yahya Kahya Camii</t>
  </si>
  <si>
    <t>Proje</t>
  </si>
  <si>
    <t xml:space="preserve">83 pafta, 583 ada, 7 parselde bulunan vakıf kültür ahsap konak </t>
  </si>
  <si>
    <t>Gazi Ahmet Paşa Külliyesi</t>
  </si>
  <si>
    <t>Fatih</t>
  </si>
  <si>
    <t>Kefevi Camii </t>
  </si>
  <si>
    <t>Beşiktaş</t>
  </si>
  <si>
    <t xml:space="preserve">Ortaköy Mah.Amcabey Sokak tapunun 45 ada 19 parselinde vakıf taşınmaz konut uygulama projeleri </t>
  </si>
  <si>
    <t>Uygulama</t>
  </si>
  <si>
    <t>Beyazıt Cami</t>
  </si>
  <si>
    <t>13.08.2012</t>
  </si>
  <si>
    <t>Kasımpaşa Mevlevihanesi </t>
  </si>
  <si>
    <t xml:space="preserve">Fatih </t>
  </si>
  <si>
    <t>Hoca Kasım Günani </t>
  </si>
  <si>
    <t>Şişli</t>
  </si>
  <si>
    <t>Güngörmez Mescidi, Tunuslu Hayrettin Paşa Türbesi, Haziresi ve 1.Ahmet Sebili</t>
  </si>
  <si>
    <t>14.12.2018</t>
  </si>
  <si>
    <t>Bostani Ali Ağa Camii ve Marputçular Camii Minaresi</t>
  </si>
  <si>
    <t>19.11.2018</t>
  </si>
  <si>
    <t>Eminönü Muhsine Hatun Camii</t>
  </si>
  <si>
    <t xml:space="preserve">Süleymaniye Külliyesi Darüşşifası ve Dürüşşifa Bünyesindeki Sıra Odaların </t>
  </si>
  <si>
    <t>19.11.2019</t>
  </si>
  <si>
    <t>Muhtesip İskender Camii</t>
  </si>
  <si>
    <t>30.12.2019</t>
  </si>
  <si>
    <t>Güzelce Kasımpaşa Camii ve Çevre Düzenlemesi Uygulama İşi</t>
  </si>
  <si>
    <t>AVCILAR DEVLET HASTANESİ (200 Ytk)</t>
  </si>
  <si>
    <t>DEVLET HASTANESİ</t>
  </si>
  <si>
    <t>AİLE SAĞLIĞI MERKEZİ</t>
  </si>
  <si>
    <t>BAĞCILAR DEVLET HASTANESİ  EK BİNA KADIN DOĞUM ÇOCUK HASTANESİ EK BİNA (300 ytk.)</t>
  </si>
  <si>
    <t>ESENYURT YENİ DEVLET HASTANESİ EK BİNA (250 ytk)</t>
  </si>
  <si>
    <t>SAĞLIK KOMPLEKSİ</t>
  </si>
  <si>
    <t>PENDİK ERTUĞRULGAZİ ASM (5 AHB) TİP 1</t>
  </si>
  <si>
    <t>EYÜPSULTAN NİŞANCA DR.YAVUZ KALAYCIOĞLU ASM(5AHB)</t>
  </si>
  <si>
    <t>İSTANBUL BEYOĞLU GÖZ HASTALIKLARI HASTANESİ (100 YTK)</t>
  </si>
  <si>
    <t>SÜREYYAPAŞA GÖĞÜS HASTALIKLARI VE GÖĞÜS CERRAHİ EAH. EK BLOK(ÇELİK KONSTRÜKSİYON) YAPIMI (10 YTK)</t>
  </si>
  <si>
    <t>BAYRAMPAŞA YENİ DEVLET HASTANESİ YAPIMI (300 YTK)</t>
  </si>
  <si>
    <t>PENDİK DEVLET HASTANESİ(400 YTK)</t>
  </si>
  <si>
    <t>İSTANBUL ESENLER DEVLET HASTANESİ (400 YTK)</t>
  </si>
  <si>
    <t>İSTANBUL ESENYURT DEVLET HASTANESİ (500 YTK)</t>
  </si>
  <si>
    <t>İSTANBUL KEMERBURGAZ DEVLET HASTANESİ(200 YTK)</t>
  </si>
  <si>
    <t>İSTANBUL MARMARA ÜNİV. BAŞIBÜYÜK BİNASI ONARIMI</t>
  </si>
  <si>
    <t>ŞEHİR HASTANESİ</t>
  </si>
  <si>
    <t>İSTANBUL TUZLA AĞIZ VE DİŞ SAĞLIĞI MERKEZİ</t>
  </si>
  <si>
    <t>AĞIZ VE DİŞ SAĞLIĞI MERKEZİ</t>
  </si>
  <si>
    <t>GEMİ HASTANESİ</t>
  </si>
  <si>
    <t>İSTANBUL KINALIADA 112 ASHİ</t>
  </si>
  <si>
    <t xml:space="preserve">İSTANBUL ATAŞEHİR HALK SAĞ. LAB.+ TSM + SAĞLIKLI HAYAT MERKEZİ </t>
  </si>
  <si>
    <t>SARIYER YENİKÖY SAĞLIKLI HAYAT MERKEZİ +ASM(8 AHB)</t>
  </si>
  <si>
    <t>ATAŞEHİR SAĞLIK KOMPLEKSİ (SHM+İSM+ASM(10 AHB)+112 ASHİ)</t>
  </si>
  <si>
    <t>BEYKOZ SAĞLIK HAYAT MERKEZİ +ASM (9 AHB)</t>
  </si>
  <si>
    <t>BEYLİKDÜZÜ SHM+KAVAKLI 1 NOLU ASM (8 AHB)</t>
  </si>
  <si>
    <t>ÇEKMEKÖY SAĞLIKLI HAYAT MERKEZİ</t>
  </si>
  <si>
    <t xml:space="preserve">KARTAL SHM + VSD + MERKEZ ASM (8 AHB) </t>
  </si>
  <si>
    <t>MALTEPE SHM +  6 NOLU ASM (6 AHB)</t>
  </si>
  <si>
    <t>TUZLA SAĞLIKLI HAYAT MERKEZİ + İSTASYON ASM (4 AHB)</t>
  </si>
  <si>
    <t>TUZLA SAĞLIKLI HAYAT MERKEZİ</t>
  </si>
  <si>
    <t>EYÜP GÖKTÜRK ASM (5 AHB) TİP 1</t>
  </si>
  <si>
    <t>GÜNGÖREN MERKEZ ASM (5 AHB)</t>
  </si>
  <si>
    <t>ESENLER TUNA AİLE SAĞLIĞI MERKEZİ(9 AHB)</t>
  </si>
  <si>
    <t>ESENYURT SÜLEYMANİYE ASM (7 AHB)</t>
  </si>
  <si>
    <t>ÜMRANİYE PARSELLER ASM (5 AHB)</t>
  </si>
  <si>
    <t>İstanbul (Muhtelif İlçeler)</t>
  </si>
  <si>
    <t>Yeni Yapım</t>
  </si>
  <si>
    <t xml:space="preserve">Etüd Proje </t>
  </si>
  <si>
    <t>Devam ediyor.</t>
  </si>
  <si>
    <t>Üsküdar-Ümraniye-Çekmeköy</t>
  </si>
  <si>
    <t>Beşiktaş-Beyoğlu-Şişli-Bağcılar-Eyüp</t>
  </si>
  <si>
    <t>Bakırköy-Bahçelievler</t>
  </si>
  <si>
    <t>Ümraniye-Ataşehir-Kadıköy</t>
  </si>
  <si>
    <t>Pendik-Tuzla</t>
  </si>
  <si>
    <t>Çekmeköy-Sancaktepe-Sultanbeyli</t>
  </si>
  <si>
    <t>Bahçelievler-Bağcılar-Küçükçekmece</t>
  </si>
  <si>
    <t>Ümraniye-Ataşehir-Kadıköy-Maltepe-Küçükçekmece-Bakırköy-Bahçelievler-Zeytinburnu-Fatih</t>
  </si>
  <si>
    <t>Başakşehir</t>
  </si>
  <si>
    <t>Bağcılar-Başakşehir-Küçükçekmece</t>
  </si>
  <si>
    <t>Fatih-Sultangazi</t>
  </si>
  <si>
    <t>Fatih-Eyüpsultan</t>
  </si>
  <si>
    <t>Kadıköy – Ataşehir – Ümraniye</t>
  </si>
  <si>
    <t>Eyüp</t>
  </si>
  <si>
    <t>2019</t>
  </si>
  <si>
    <t>DEVAM EDİYOR</t>
  </si>
  <si>
    <t>İHALE AŞAMASINDA</t>
  </si>
  <si>
    <t>Şile</t>
  </si>
  <si>
    <t>PRJ.+ŞEBEKE+İSALE+DEPO+ P.İST.+ARITMA+BARAJ+ KAMU. VE GEREKLİ TESİSLER</t>
  </si>
  <si>
    <t>KANALİZASYON PROJELERİ</t>
  </si>
  <si>
    <t>GAYRİMENKUL BÜYÜK ONARIM GİDERLERİ</t>
  </si>
  <si>
    <t>HİZMET BİNALARI</t>
  </si>
  <si>
    <t>ŞEBEKE+KOLL.+TÜNEL P.İST.+ARITMA+DEŞARJ+ KAMU VE GEREKLİ TESİSLER</t>
  </si>
  <si>
    <t>Bakım Onarım</t>
  </si>
  <si>
    <t>KAVACIK KAVŞAĞI - ATATÜRK HAVAALANI ÇOBANÇEŞME KAVŞAĞI - BASIN EKSPRES YOLU - MAHMUTBEY BATI KAVŞAĞI - KINALI KAVŞAĞI ARASI OTOYOL, KAVŞAK KOLLARI VE BAĞLANTI YOLLARINDA ÜSTYAPI İYİLEŞTİRİLMESİ, DERZLERİN YENİLENMESİ VE BÜYÜK ONARIM İNŞAATI İŞİ (BİTÜM İDAREDEN)</t>
  </si>
  <si>
    <t>İSTANBUL - ŞİLE - AĞVA</t>
  </si>
  <si>
    <t>BAŞAKŞEHİR ŞEHİR HASTANESİ BAĞLANTI YOLU</t>
  </si>
  <si>
    <t>Karayolu Altyapısı</t>
  </si>
  <si>
    <t>ÇEŞİTLİ ÜNİTELERİN ETÜD PROJESİ</t>
  </si>
  <si>
    <t>KAMPÜS ALTYAPISI</t>
  </si>
  <si>
    <t>Doğalgaz Dönüşümü, Elektrik hattı, Kampüs İçi Yol, Kanalizasyon hattı, Peyzaj, Su isale hattı, Telefon hattı</t>
  </si>
  <si>
    <t>BÜYÜK ONARIM</t>
  </si>
  <si>
    <t>DERSLİKLER VE MERKEZİ BİRİMLER</t>
  </si>
  <si>
    <t>Bakım Onarım, BİT, Kesin Hesap, Makine-Teçhizat</t>
  </si>
  <si>
    <t xml:space="preserve">YAYIN ALIMI </t>
  </si>
  <si>
    <t>ARKEOLOJİ MİMARLIK TARİHİ VE KÜLTÜREL MİRAS PROJELERİ.</t>
  </si>
  <si>
    <t>NAFİ BABA TEKKESİ RESTİTÜSYONU VE ŞEHİTLİK RESTORASYONU</t>
  </si>
  <si>
    <t xml:space="preserve">AÇIK VE KAPALI SPOR TESİSLERİ  </t>
  </si>
  <si>
    <t>Bakım Onarım, Makine-Teçhizat</t>
  </si>
  <si>
    <t>TAM:TELEİLETİŞİM VE ENFORMATİK ALAN.ARAŞTIRMACI VE AKADEMİS.YETİŞ.MER.</t>
  </si>
  <si>
    <t>YAŞAMBİLİM ARAŞTIRMA MERKEZİ</t>
  </si>
  <si>
    <t>SOSYAL ALANLARDA ARŞ.İNŞ.GÜÇ.GELİŞT.</t>
  </si>
  <si>
    <t>YAŞAMBİLİMLERİ İNSAN GÜCÜ YETİŞTİRME</t>
  </si>
  <si>
    <t>GEOTEKNİK DEPREM MÜHENDİSİLİĞİ AR.MRK.</t>
  </si>
  <si>
    <t xml:space="preserve">KÖMÜRDEN SENTETİK DOĞALGAZ ÜRETİM TEKNOLOJİSİ GELİŞTİRİLMESİ </t>
  </si>
  <si>
    <t>REKTÖRLÜK BİLİMSEL ARAŞTIRMA PROJELERİ</t>
  </si>
  <si>
    <t>ROBOTİK VE YAPAY AKIL LABORATUVARLARI (ROYAL)</t>
  </si>
  <si>
    <t>TÜRKİYE DEPREM İSTASYONLARI ŞEBEKE.</t>
  </si>
  <si>
    <t>Donanım Onarımı (5 adet), Makine-Teçhizat, Sismik Ölçüm İstasyonu (3 adet)</t>
  </si>
  <si>
    <t>BÖLGESEL TSUNAMİ İZLEME VE DEĞERLENDİRME MERKEZİ</t>
  </si>
  <si>
    <t>Laboratuvar Cihazları</t>
  </si>
  <si>
    <t xml:space="preserve">MARMARA BÖL.YER KABUĞU DEFORMASYONU GERÇEK-ZAMANLI İZLENMESİ İÇİN JEODEZİK ALTYAPININ KURULMASI </t>
  </si>
  <si>
    <t>Sunucu, Uygulama Projesi</t>
  </si>
  <si>
    <t>MARMARA DENİZ TABANI GÖZLEM AĞI</t>
  </si>
  <si>
    <t>Laboratuvar Cihazları, Veri Sayısallaştırma</t>
  </si>
  <si>
    <t>ÇATALCA BELEDİYE BAŞKANLIĞI</t>
  </si>
  <si>
    <t>İSTANBUL İLİ ÇATALCA İLÇESİ KALEİÇİ MAHALLESİ 32 ADA 8 PARSEL VE KARACAKÖY MAHALLESİ 1636 PARSELDE BULUNAN TESCİLLİ YAPINN RESTORASYONUN YAPILMASI İŞİ</t>
  </si>
  <si>
    <t>İLÇEMİZ KALEİÇİ MAHALLESİ 21 ADA 2 PARSEL VE 25 ADA 13 PARSELDE BULUNAN KALEİÇİ SURLARININ RESTORASYONUNUN YAPILMASI İŞİ</t>
  </si>
  <si>
    <t>BAKIM ONARIM</t>
  </si>
  <si>
    <t>ZEYTİNBURNU MİLLET CAMİ YAPIM İŞİ</t>
  </si>
  <si>
    <t>RESTORASYON</t>
  </si>
  <si>
    <t>CAMİ YAPIMI</t>
  </si>
  <si>
    <t>SİLİVRİ</t>
  </si>
  <si>
    <t>KAĞITHANE</t>
  </si>
  <si>
    <t>ATAŞEHİR</t>
  </si>
  <si>
    <t>SANCAKTEPE</t>
  </si>
  <si>
    <t>AVCILAR</t>
  </si>
  <si>
    <t>BAYRAMPAŞA</t>
  </si>
  <si>
    <t>BEYKOZ</t>
  </si>
  <si>
    <t>BEYLİKDÜZÜ</t>
  </si>
  <si>
    <t>EYÜPSULTAN</t>
  </si>
  <si>
    <t>BAŞAKŞEHİR</t>
  </si>
  <si>
    <t>GAZİOSMANPAŞA</t>
  </si>
  <si>
    <t>GÜNGÖREN</t>
  </si>
  <si>
    <t>SULTANGAZİ</t>
  </si>
  <si>
    <t>FATİH</t>
  </si>
  <si>
    <t>BÜYÜKÇEKMECE</t>
  </si>
  <si>
    <t>ESENLER</t>
  </si>
  <si>
    <t>ÇEKMEKÖY</t>
  </si>
  <si>
    <t>MALTEPE</t>
  </si>
  <si>
    <t>BAHÇELİEVLER</t>
  </si>
  <si>
    <t>EYÜP</t>
  </si>
  <si>
    <t>SARIYER</t>
  </si>
  <si>
    <t>Üsküdar Lisesi Konferans Salonu</t>
  </si>
  <si>
    <t>ÇEŞİTLİ İŞLERİN ETÜD PROJESİ</t>
  </si>
  <si>
    <t>DERSLİK VE MERKEZİ BİRİMLER</t>
  </si>
  <si>
    <t>BAKIM ONARIM, BİLGİ VE İLETİŞİM TEKNOLOJİLERİ,KESİN HESAP, MAKİNA- TEÇHİZAT</t>
  </si>
  <si>
    <t>KAMPÜS ALTYAPI</t>
  </si>
  <si>
    <t>D.GAZ DÖNÜŞÜMÜ, ELKT HATTI, KAMP. İÇİ YOL, KAN. HATTI, PEYZAJ, SU İSALE, TEL. HATTI</t>
  </si>
  <si>
    <t>YAYIN ALIMI</t>
  </si>
  <si>
    <t>AÇIK VE KAPALI SPOR TESİSLERİ</t>
  </si>
  <si>
    <t>MERKEZİ ARAŞTIRMA LABORATUVARI</t>
  </si>
  <si>
    <t>14. Bölge Projeleri ÇED veya Proje Tanıtım Raporu Hazırlanması</t>
  </si>
  <si>
    <t>İstanbul Şile Doğancılı Sel Kapanı Proje Yapımı</t>
  </si>
  <si>
    <t>İstanbul Şile Karakiraz Sel Kapanı Proje Yapımı</t>
  </si>
  <si>
    <t>İstanbul-Çatalca Ayvalı Göleti İnşaatı</t>
  </si>
  <si>
    <t>İstanbul-Hamzalı Barajı Proje Yapımı</t>
  </si>
  <si>
    <t>İstanbul-Kabakoz Barajı Proje Yapımı</t>
  </si>
  <si>
    <t>İstanbul-Riva, Pot, Kilyos, Ağva, Sungurlu, Uzundere, Kınıklı Dereleri Mahmuz Yapısı Projeleri Yapımı</t>
  </si>
  <si>
    <t>14.Bölge Ağaçlandırma</t>
  </si>
  <si>
    <t>Alibey Barajı Onarımı</t>
  </si>
  <si>
    <t>Büyükçekmece</t>
  </si>
  <si>
    <t>Ömerli Barajı Onarımı</t>
  </si>
  <si>
    <t>Çekmeköy</t>
  </si>
  <si>
    <t>14.Bölge Doğal Afet ve Taşkın Hasarları Onarımı</t>
  </si>
  <si>
    <t>İstanbul Yenişamlar Barajı Planlama Raporu Hazırlanması</t>
  </si>
  <si>
    <t>Arnavutköy</t>
  </si>
  <si>
    <t xml:space="preserve">İstanbul Şile Kabakoz Deresi Mahmuz Yapısı Proje Yapımı </t>
  </si>
  <si>
    <t>Melen Barajı Mansabı Nehir Islahı Planlama Raporu Hazırlanması, Proje ve Kamulaştırma Planı Yapımı</t>
  </si>
  <si>
    <t>14.Bölge Bina Tesisleri Onarımı</t>
  </si>
  <si>
    <t>Üsküdar</t>
  </si>
  <si>
    <t>İstanbul Muhtelif Dere Islahı 4.Kısım Planlama Raporu Hazırlanması,Proje ve Kamulaştırma Planları Proje Yapımı</t>
  </si>
  <si>
    <t>İstanbul Riva Deresi 1.Kısım Sel kapanları ve Yan Dereler Islahı Planlama Raporu Hazırlanması,Proje ve Kamulaştırma Planları Proje Yapımı</t>
  </si>
  <si>
    <t xml:space="preserve">İstanbul Alibey Barajı Rehabilitasyonu Proje Yapımı </t>
  </si>
  <si>
    <t>İstanbul Büyükçekmece Barajı Rehabilitasyonu Proje Yapımı</t>
  </si>
  <si>
    <t>İstanbul Ömerli Barajı Rehabilitasyonu Proje yapımı</t>
  </si>
  <si>
    <t>Melen Barajı Müteferrik İşler</t>
  </si>
  <si>
    <t>Ölçüm ve Araştırma Hizmetleri</t>
  </si>
  <si>
    <t>Yalıköy Filitre Kumu Tesisleri Kum Üretimi</t>
  </si>
  <si>
    <t>Büyük İstanbul İçmesuyu III. Merhale Melen Barajı Kamulaştırması</t>
  </si>
  <si>
    <t>Büyük İstanbul İçmesuyu 4. Merhale Osmangazi Barajı İnşaatı</t>
  </si>
  <si>
    <t>Büyük İstanbul İçmesuyu 4. Merhale Sungurlu Barajı İnşaatı</t>
  </si>
  <si>
    <t>Büyük İstanbul İçmesuyu 4. Merhale Pirinççi Barajı İnşaatı</t>
  </si>
  <si>
    <t>14.Bölge Proje ve Kamulaştırma Planları Proje Yapımı</t>
  </si>
  <si>
    <t>İstanbul Karacaköy Barajı Planlama Raporu Hazırlanması</t>
  </si>
  <si>
    <t>İstanbul Mandıra Barajı Planlama Raporu Hazırlanması</t>
  </si>
  <si>
    <t>Büyük İstanbul İçmesuyu 4. Merhale Osmangazi Barajı Kamulaştırması</t>
  </si>
  <si>
    <t>Büyük İstanbul İçmesuyu 4. Merhale Sungurlu Barajı Kamulaştırması</t>
  </si>
  <si>
    <t>BAŞLANMADI.</t>
  </si>
  <si>
    <t xml:space="preserve"> DEVAM EDİYOR.</t>
  </si>
  <si>
    <t>DEVAM EDİYOR.</t>
  </si>
  <si>
    <t>Çeşitli Ünitelerin Etüt Projesi</t>
  </si>
  <si>
    <t>Rektörlük Bilimsel Araştırma Projeleri</t>
  </si>
  <si>
    <t>Hizmet Binası</t>
  </si>
  <si>
    <t>Etüt-Proje, Müşavirlik</t>
  </si>
  <si>
    <t>Eyüpsultan</t>
  </si>
  <si>
    <t>Avcılar</t>
  </si>
  <si>
    <t>Gaziosmanpaşa</t>
  </si>
  <si>
    <t>Bahçelievler</t>
  </si>
  <si>
    <t>Küçükçekmece</t>
  </si>
  <si>
    <t>Esenyurt</t>
  </si>
  <si>
    <t>ŞİŞLİ</t>
  </si>
  <si>
    <t>BEYOĞLU</t>
  </si>
  <si>
    <t>BEŞİKTAŞ</t>
  </si>
  <si>
    <t>ADALAR</t>
  </si>
  <si>
    <t>ÇEKMEKÖY BELEDİYE BAŞKANLIĞI</t>
  </si>
  <si>
    <t>Yapım</t>
  </si>
  <si>
    <t>YAPIM</t>
  </si>
  <si>
    <t>ÜSTYAPI</t>
  </si>
  <si>
    <t>ÜMRANİYE BELEDİYE BAŞKANLIĞI</t>
  </si>
  <si>
    <t>52 ada 58 ve 74 parsel Caferpaşa Medresesi, Caferpasa Türbe ve Haziresi ve Caferpaşa Külliyesi Projelerinin Yapımı Hizmet Alımı İşi</t>
  </si>
  <si>
    <t>İhale aşamasındadır. Yaklaşık maliyet yazılmıştır.</t>
  </si>
  <si>
    <t>İhale aşaması başlamamış olup, tahmini proje tutarı ve proje adı yazılmıştır.</t>
  </si>
  <si>
    <t>EYÜPSULTAN BELEDİYE BAŞKANLIĞI</t>
  </si>
  <si>
    <t>BAHÇELİEVLER BELEDİYE BAŞKANLIĞI</t>
  </si>
  <si>
    <t>Bağcılar</t>
  </si>
  <si>
    <t>Güngören</t>
  </si>
  <si>
    <t>Bayrampaşa</t>
  </si>
  <si>
    <t>Esenler</t>
  </si>
  <si>
    <t>Ümraniye</t>
  </si>
  <si>
    <t>Sancaktepe</t>
  </si>
  <si>
    <t>Adalar</t>
  </si>
  <si>
    <t>Kartal</t>
  </si>
  <si>
    <t>Maltepe</t>
  </si>
  <si>
    <t>Tuzla</t>
  </si>
  <si>
    <t>Ataşehir</t>
  </si>
  <si>
    <t>Kadıköy</t>
  </si>
  <si>
    <t>Sultangazi</t>
  </si>
  <si>
    <t>Sultanbeyli</t>
  </si>
  <si>
    <t xml:space="preserve">Sarıyer </t>
  </si>
  <si>
    <t xml:space="preserve">Murat Beyaz İlkokulu-İlçe Milli Eğitim Müdürlüğü </t>
  </si>
  <si>
    <t>Eyüp Sultan Ortaokulu</t>
  </si>
  <si>
    <t>EyüpSultan</t>
  </si>
  <si>
    <t>Kağıthane</t>
  </si>
  <si>
    <t>Zeytinburnu</t>
  </si>
  <si>
    <t>Eyüp İHL – Okul Blokları - Kütüphane</t>
  </si>
  <si>
    <t>Hattat Rakım Ortaokulu</t>
  </si>
  <si>
    <t>Eram Fatih Özel Eğitim Meslek Okulu</t>
  </si>
  <si>
    <t>Yavuz Selim Ortaokulu</t>
  </si>
  <si>
    <t>Hamiyet Gerçek İlkokulu</t>
  </si>
  <si>
    <t>Zincirlikuyu İSOV MTAL</t>
  </si>
  <si>
    <t>Beyoğlu İmam Hatip Lisesi</t>
  </si>
  <si>
    <t>Seyrantepe İlkokulu</t>
  </si>
  <si>
    <t>Şehit Bnb. Bedir Karabıyık ÇPAL</t>
  </si>
  <si>
    <t>Şehit Mustafa Canbaz İlkokulu</t>
  </si>
  <si>
    <t xml:space="preserve">Atatürk İlköğretim Okulu </t>
  </si>
  <si>
    <t>Fahrettin Özüdoğru Çok Programlı Anadolu Lisesi</t>
  </si>
  <si>
    <t>Hüviyet Bekir İlkokulu</t>
  </si>
  <si>
    <t>Mehmet İhsan Mermerci Mesleki ve Teknik Anadolu Lisesi</t>
  </si>
  <si>
    <t>Şehit Büyükelçi Galip Balkar Mesleki ve Teknik Anadolu Lisesi</t>
  </si>
  <si>
    <t>Zeytinburnu Mesleki ve Teknik Anadolu Lisesi</t>
  </si>
  <si>
    <t>Hüseyin Aycibin İlkokulu</t>
  </si>
  <si>
    <t>Dikilitaş Mehmetçik İmam Hatip Ortaokulu</t>
  </si>
  <si>
    <t>Yunus Emre İlkokulu</t>
  </si>
  <si>
    <t xml:space="preserve">Eyüpsultan </t>
  </si>
  <si>
    <t xml:space="preserve">Haydar Akçelik Mesleki ve Teknik Anadolu Lisesi </t>
  </si>
  <si>
    <t>Esenler Menderes Anadolu Lisesi</t>
  </si>
  <si>
    <t xml:space="preserve"> Esenler</t>
  </si>
  <si>
    <t>Osman Tevfik Yalman Ortaokulu</t>
  </si>
  <si>
    <t xml:space="preserve"> Kağıthane</t>
  </si>
  <si>
    <t>Şişli Kaymakamlık Binası</t>
  </si>
  <si>
    <t>Çekmeköy Kaymakamlık Binası</t>
  </si>
  <si>
    <t>Ümraniye Kaymakamlık Binası</t>
  </si>
  <si>
    <t xml:space="preserve"> -</t>
  </si>
  <si>
    <t xml:space="preserve"> ATAŞEHİR BELEDİYE BAŞKANLIĞI</t>
  </si>
  <si>
    <t xml:space="preserve">TARİHİ SANCAK KÖŞKÜ RESTORASYONU </t>
  </si>
  <si>
    <t>Büyük Onarım</t>
  </si>
  <si>
    <t>BORDÜR,TRETUVAR YAPIMI</t>
  </si>
  <si>
    <t>ASFALT SERİLMESİ</t>
  </si>
  <si>
    <t>HİZMET BİNASI YAPIMI</t>
  </si>
  <si>
    <t>YAĞMURSUYU KANALI</t>
  </si>
  <si>
    <t>İSTANBUL EYÜP FUTSAL PROJE HİZMET ALIMI</t>
  </si>
  <si>
    <t>KEMERBURGAZ YARI OLİMPİK YÜZME HAVUZU YAPIMI İŞİ</t>
  </si>
  <si>
    <t>ARNAVUTKÖY İLÇESİNE 1 ADET KAPALI SENTETİK ÇİM YÜZEYLİ FUTBOL SAHASI YAPIM İŞİ</t>
  </si>
  <si>
    <t>KADIKÖY ATATÜRK FEN LİSESİ OKUL SPOR SALONU ONARIMI İŞİ</t>
  </si>
  <si>
    <t>GAZİOSMANPAŞA GENÇLİK MERKEZİ YAPIM İŞİ</t>
  </si>
  <si>
    <t>MİLLİ SAVUNMA UNİVERSİTESİ SPOR SALONU YAPIM İŞİ</t>
  </si>
  <si>
    <t>BÜYÜK ADA 500 KİŞİLİK  SPOR SALONU YAPIM İŞİ</t>
  </si>
  <si>
    <t>BAKIRKÖY ŞENLİK FUTBOL SAHASI YAPIM İŞİ</t>
  </si>
  <si>
    <t>ATAŞEHİR FUTBOL SAHASI YAPIM İŞİ</t>
  </si>
  <si>
    <t>İSTANBUL 2000 KİŞİLİK YURT İNŞAATI</t>
  </si>
  <si>
    <t>İSTANBUL 2000 KİŞİLİK YURT PROJESİ</t>
  </si>
  <si>
    <t>İSTANBUL 4000 KİŞİLİK YURT PROJESİ</t>
  </si>
  <si>
    <t>2017</t>
  </si>
  <si>
    <t>İSTANBUL 3500 KİŞİLİK YURT PROJESİ</t>
  </si>
  <si>
    <t>2013</t>
  </si>
  <si>
    <t>Taşkışla ve Maçka Binaları Restorasyonu</t>
  </si>
  <si>
    <t>Sentetik Gaz Yakıtlar Ar-Ge Merkezi</t>
  </si>
  <si>
    <t>ÇEŞİTLİ ÜNİTELERİN EĞİTİM PROJESİ</t>
  </si>
  <si>
    <t>ETÜD-PROJE</t>
  </si>
  <si>
    <t>BÜYÜK ONARIM (EĞİTİM)</t>
  </si>
  <si>
    <t>BÜYÜK ONARIM, GÜÇLENDİRME, RESTORASYON</t>
  </si>
  <si>
    <t>DOĞALGAZ DÖNÜŞÜMÜ, ELEKTRİK HATTI, KAMPÜS İÇİ YOL, KANALİZASYON HATTI, PEYZAJ, SU İSALE HATTI, TELEFON HATTI</t>
  </si>
  <si>
    <t>BASILI YAYIN ALIMI, ELEKTRONİK YAYIN ALIMI</t>
  </si>
  <si>
    <t>MUHTELİF İŞLER (EĞİTİM)</t>
  </si>
  <si>
    <t>MUHTELİF İŞLER (SAĞLIK)</t>
  </si>
  <si>
    <t>CERRAHPAŞA YERLEŞKESİ HASTANE BİNALARI</t>
  </si>
  <si>
    <t>PROJE DESTEĞİ</t>
  </si>
  <si>
    <t>İSTANBUL ULUSLARARASI FİNANS MERKEZİ ORTAK ALTYAPI 1 VE 2 ETAP İKMAL İNŞAATI YAPIM İŞİ</t>
  </si>
  <si>
    <t>ALTYAPI</t>
  </si>
  <si>
    <t>İSTANBUL ULUSLARARASI FİNANS MERKEZİ ORTAK ALTYAPI 4 ETAP İKMAL İNŞAATI YAPIM İŞİ</t>
  </si>
  <si>
    <t>GÜNGÖREN BELEDİYE BAŞKANLIĞI</t>
  </si>
  <si>
    <t>Muhtelif (Beyoğlu, Şişli, Beşiktaş)</t>
  </si>
  <si>
    <t>Çeşitli  Ünitelerin Etüd Projesi</t>
  </si>
  <si>
    <t>Bağlarçeşme Mahallesi Bağlarçeşme Caddesi No:1 deki Yapının Kütüphaneye Dönüştürülmesi</t>
  </si>
  <si>
    <t>Namık Kemal Mahallesi Kapalı Pazar Yeri ve Otopark ve Okul Binası Tamamlaması</t>
  </si>
  <si>
    <t>Esenyurt Sınırları İçerisindeki Tüm Kamu, İdari, Eğitim, Sağlık, Spor, Dini, Kültür ve Diğer Hizmet Binalarının Her Türlü Tadilat, Bakım, Onarımı, Yapımı ile Eksik İmalatların Tamamlanması</t>
  </si>
  <si>
    <t>ESENYURT BELEDİYE BAŞKANLIĞI</t>
  </si>
  <si>
    <t>SULTANBEYLİ BELEDİYE BAŞKANLIĞI</t>
  </si>
  <si>
    <t xml:space="preserve">İSTANBUL YATIRIM İZLEME VE KOORDİNASYON BAŞKANLIĞI (YİKOB) </t>
  </si>
  <si>
    <t>NETWORK ALT YAPISININ İYİLEŞTİRİLMESİ</t>
  </si>
  <si>
    <t>VERİ YÖNETİMİ</t>
  </si>
  <si>
    <t>LİSANS ALIMLARI</t>
  </si>
  <si>
    <t>SİLİVRİ BELEDİYE BAŞKANLIĞI</t>
  </si>
  <si>
    <t xml:space="preserve"> TOPLAM</t>
  </si>
  <si>
    <t>Coşkun SARIYILDIZ</t>
  </si>
  <si>
    <t>İl Planlama Uzmanı</t>
  </si>
  <si>
    <t>İl Planlama ve Koor. Müdür V.</t>
  </si>
  <si>
    <t>ARNAVUTKÖY BELEDİYE BAŞKANLIĞI</t>
  </si>
  <si>
    <t>BAKIRKÖY BELEDİYE BAŞKANLIĞI</t>
  </si>
  <si>
    <t>ESENLER BELEDİYE BAŞKANLIĞI</t>
  </si>
  <si>
    <t>KARTAL BELEDİYE BAŞKANLIĞI</t>
  </si>
  <si>
    <t>SANCAKTEPE BELEDİYE BAŞKANLIĞI</t>
  </si>
  <si>
    <t>ÜSKÜDAR BELEDİYE BAŞKANLIĞI</t>
  </si>
  <si>
    <t>SULTANGAZİ BELEDİYE BAŞKANLIĞI</t>
  </si>
  <si>
    <t>ŞİŞLİ BELEDİYE BAŞKANLIĞI</t>
  </si>
  <si>
    <t>TUZLA BELEDİYE BAŞKANLIĞI</t>
  </si>
  <si>
    <t>İGDAŞ GENEL MÜDÜRLÜĞÜ</t>
  </si>
  <si>
    <t>KAĞITHANE BELEDİYE BAŞKANLIĞI</t>
  </si>
  <si>
    <t>GALATASARAY ÜNİVERSİTESİ</t>
  </si>
  <si>
    <t>PTT İSTANBUL BAŞMÜDÜRLÜĞÜ</t>
  </si>
  <si>
    <t>DLH MARMARAY BÖLGE MÜDÜRLÜĞÜ</t>
  </si>
  <si>
    <t xml:space="preserve">Beşiktaş, Beyoğlu, Şişli ve Avcılar </t>
  </si>
  <si>
    <t xml:space="preserve">Derslik ve Merkezi Birimler </t>
  </si>
  <si>
    <t>Beşiktaş, Beyoğlu ve  Şişli</t>
  </si>
  <si>
    <t>Çeşitli kampüs altyapı çalışmaları.</t>
  </si>
  <si>
    <t>Beşiktaş, Beyoğlu, Şişli ve Avcılar</t>
  </si>
  <si>
    <t>Bakım onarım,kesin hesap, makine,techizat.</t>
  </si>
  <si>
    <t>Ortaköy</t>
  </si>
  <si>
    <t>Basın yayın alımı, elektronik yayın alımı.</t>
  </si>
  <si>
    <t xml:space="preserve">Feriye Sarayları
Müştemilatı Onarımı
</t>
  </si>
  <si>
    <t>Restorasyon sonrası çeşitli bakım işleri.</t>
  </si>
  <si>
    <t>EÜAŞ İSTANBUL DOĞALGAZ SANTRALLERİ İŞLETME MÜDÜRLÜĞÜ</t>
  </si>
  <si>
    <t>TENMAK NÜKLEER ENERJİ ARAŞTIRMA ENSTİTÜSÜ</t>
  </si>
  <si>
    <t>RÖLÖVE VE ANITLAR MÜDÜRLÜĞÜ</t>
  </si>
  <si>
    <t>.-</t>
  </si>
  <si>
    <t>MİDİLLİLİ ALİ REİS CAMİ UYGULAMA(RESTORASYON) İŞİ</t>
  </si>
  <si>
    <t>---</t>
  </si>
  <si>
    <t>SAHRAYI CEDİT CAMİİ PROJE ÇİZİM İŞİ</t>
  </si>
  <si>
    <t>KISIKLI 2 ADET AHŞAP EV  UYGULAMA (REKONSTRÜKSİYON) İŞİ</t>
  </si>
  <si>
    <t>ÇEKMEKÖY ALEMDAĞ CAMİİ UYGULAMA(RESTORASYON) İŞİ</t>
  </si>
  <si>
    <t>GEVHER AĞA CAMİİ PROJE ÇİZİM İŞİ</t>
  </si>
  <si>
    <t>Devam ediyor</t>
  </si>
  <si>
    <t>BİTTİ</t>
  </si>
  <si>
    <t>İŞ DEVAM EDİYOR.</t>
  </si>
  <si>
    <t>İSTANBUL ULUSLARARASI FİNANS MERKEZİ ORTAK ALTYAPI İŞLERİNE AİT İKMAL İNŞAATI YAPIM İŞİ</t>
  </si>
  <si>
    <t>ANADOLU MAHALLESİ GENÇLİK  MERKEZİ MEYDAN DÜZENLEMESİ İLE ZEMİN ALTI KATLI OTOPARK YAPILMASI İŞİ</t>
  </si>
  <si>
    <t>ÇEKMEKÖY BELEDİYESİ TAKSİ DURAKLARI YAPIM İŞİ</t>
  </si>
  <si>
    <t>ARNAVUTKÖY BİLİM MERKEZİ İKMAL İNŞAATI YAPIM İŞİ</t>
  </si>
  <si>
    <t>BEYOĞLU İLÇE SINIRLARI DAHİLİNDE BULUNAN 2021-02 YATIRIM PROJE NUMARALI PRESTİJ MEYDAN, CADDE DÜZENLEMELERİ VE ZEMİN İYİLEŞTİRMESİ YAPIM İŞİ</t>
  </si>
  <si>
    <t>TUZLA BİSİKLET YOLU YAPIM İŞİ</t>
  </si>
  <si>
    <t>BAŞAKŞEHİR İLÇE GENELİNDE ÇEŞİTLİ ONARIM İŞLERİ İLE MENEKŞE DERESİ ÇEVRE DÜZENLEMESİ YAPIM İŞİ</t>
  </si>
  <si>
    <t xml:space="preserve">ŞİLE AĞVA YAKUPLU CADDESİ PRESTİJ YOLU PROJESİ </t>
  </si>
  <si>
    <t>Kartal/İSTANBUL</t>
  </si>
  <si>
    <t>İhale Aşamasında</t>
  </si>
  <si>
    <t>Silivri/İSTANBUL</t>
  </si>
  <si>
    <t>Sarıyer/İSTANBUL</t>
  </si>
  <si>
    <t>Çatalca/İSTANBUL</t>
  </si>
  <si>
    <t>Haydarpaşa Gar Sahasında Bulunan İşçi Barakası Binasının Restorasyon Uygulaması ve Çevre Düzenlemesinin Yapılması İşi</t>
  </si>
  <si>
    <t>Müşavirlik</t>
  </si>
  <si>
    <t>Alpullu Çatalca Çorlu Kurfalı Lüleburgaz Muratlı Pehlivanköy velimeşe Peron Peronbej Uzatma</t>
  </si>
  <si>
    <t>1 Bölge Sınırları Dahilinde İstasyonların Saha Aydınlatmalarının Yapılması İşi</t>
  </si>
  <si>
    <t>İstanbul %100</t>
  </si>
  <si>
    <t>1. Bölge Müdürlüğündeki Binaların Güçlendirme Projelerinin Hazırlanması</t>
  </si>
  <si>
    <t>Halkalı Lojistik Sahada Bozulan Beton Alanların 2 Etap Yenilenmesi</t>
  </si>
  <si>
    <t>Suadiye İstasyonunda Restorasyon Yapılması İşi</t>
  </si>
  <si>
    <t>Kızıltoprak İstasyonunda Restorasyon Yapılması İşi</t>
  </si>
  <si>
    <t>Feneryolu İstasyonunda Restorasyon Yapılması İşi</t>
  </si>
  <si>
    <t>Bostancı İstasyonunda Restorasyon Yapılması İşi</t>
  </si>
  <si>
    <t>CCTV</t>
  </si>
  <si>
    <t>Maltepe CR Bakım Tesisi, Pendik ve Yenimahalle depo alanları için bağımsız katener enerji beslemesi yapımı işi</t>
  </si>
  <si>
    <t>1-</t>
  </si>
  <si>
    <t>Revizyon</t>
  </si>
  <si>
    <t>DE</t>
  </si>
  <si>
    <t>2-</t>
  </si>
  <si>
    <t>3-</t>
  </si>
  <si>
    <t>4-</t>
  </si>
  <si>
    <t>5-</t>
  </si>
  <si>
    <t>Fidan Üretim Projesi (Özel Bütçe)</t>
  </si>
  <si>
    <t>6-</t>
  </si>
  <si>
    <t>7-</t>
  </si>
  <si>
    <t>Danışmanlık</t>
  </si>
  <si>
    <t>Gelişme sağlanması amaçlanmıştır.</t>
  </si>
  <si>
    <t>Biyoçeşitlilik İzlenmesinde Kapasite Artırımı</t>
  </si>
  <si>
    <t>Alan Düzenleme</t>
  </si>
  <si>
    <t>Deri OSB - Tepeören Kablosu (Fiber Optikli)</t>
  </si>
  <si>
    <t>Tuzla
Tepeören</t>
  </si>
  <si>
    <t>380 kV, 2000 mm² Kablo, 11,3 km</t>
  </si>
  <si>
    <t>Akçakoca - Karasu - Çekmeköy 380 EİH (TTFO)</t>
  </si>
  <si>
    <t>Düzce-Sakarya-İstanbul</t>
  </si>
  <si>
    <t>380 kV, 2x3B 1272 MCM, 181 km</t>
  </si>
  <si>
    <t xml:space="preserve">Deri OSB GIS </t>
  </si>
  <si>
    <t>380/154 kV, 2x250 MVA + 420 kV, 160-250 MVAr Ayarlanabilir Reaktör + 380/33 kV, 2x125 MVA + 154/33 kV, 1. ve 2. Trafo Fideri</t>
  </si>
  <si>
    <t>Kroman Çelik GIS - Deri OSB GIS Kablosu  (Fiber Optikli)</t>
  </si>
  <si>
    <t>Kocaeli-İstanbul</t>
  </si>
  <si>
    <t>380 kV, 2000 mm² Kablo, 11 km</t>
  </si>
  <si>
    <t>Finans GIS</t>
  </si>
  <si>
    <t>154/33 kV, 3x100 MVA + 4. Trafo/Reaktör Fideri</t>
  </si>
  <si>
    <t>154/33 kV, 50 MVA + 2. Trafo Fideri</t>
  </si>
  <si>
    <t>Şile - Teke EİH (TTFO)</t>
  </si>
  <si>
    <t>154 kV, 2x1272 MCM, 13 km</t>
  </si>
  <si>
    <t>154 kV, 1600 mm² Kablo, 8 km + 1 Fider (Bostancı Metro)</t>
  </si>
  <si>
    <t>Deliklikaya GIS - Habipler EİH Kısmi Yenileme (TTFO)</t>
  </si>
  <si>
    <t>400 kV, 3B 954 MCM + 154 kV, 2x2Bx954 MCM, 6 km</t>
  </si>
  <si>
    <t>Habipler TM Tevsiat</t>
  </si>
  <si>
    <t>Örnek GIS İrtibat hatları(TTFO)</t>
  </si>
  <si>
    <t>154 kV, 1272 MCM, (0,5 + 0,5) km (İki Ayrı Hat)</t>
  </si>
  <si>
    <t>Örnek GIS</t>
  </si>
  <si>
    <t>İstinye GIS</t>
  </si>
  <si>
    <t>Maslak-İstinye Kablosu(Fiber Optikli)</t>
  </si>
  <si>
    <t>İstinye-Levent Kablosu(Fiber Optikli)</t>
  </si>
  <si>
    <t>154 kV, 1600 mm² Kablo, 6 km</t>
  </si>
  <si>
    <t>PROJE</t>
  </si>
  <si>
    <t>Proje çalışmaları devam etmektedir.</t>
  </si>
  <si>
    <t>İŞ DEVAM EDİYOR</t>
  </si>
  <si>
    <t>İŞ BAŞLAMADI.</t>
  </si>
  <si>
    <t>İŞ BAŞLAMADI</t>
  </si>
  <si>
    <t>ÜMRANİYE KAPALI YÜZME HAVUZU İNŞAATI YAPIM İŞİ</t>
  </si>
  <si>
    <t>BAKIRKÖY SPOR KOMPLEKSİ İKMAL İŞİ</t>
  </si>
  <si>
    <t>İSTANBUL FATİH GENÇLİK MERKEZİ YAPIM İŞİ</t>
  </si>
  <si>
    <t>BALAT GENÇLİK MERKEZİ YAPIM İŞİ</t>
  </si>
  <si>
    <t>BEŞİKTAŞ (Vişnezade Mah.)</t>
  </si>
  <si>
    <t>SARIYER (Ayazağa)</t>
  </si>
  <si>
    <t>İŞ DEVAM EDİYOR. TOKİ TARAFINDAN YAPILIYOR</t>
  </si>
  <si>
    <t>Pendik</t>
  </si>
  <si>
    <t>Beylikdüzü</t>
  </si>
  <si>
    <t>İnşaat Devam Ediyor</t>
  </si>
  <si>
    <t xml:space="preserve">20 Derslikli Bilim Sanat Merkezi </t>
  </si>
  <si>
    <t>32 Derslikli Fen Lisesi +
Yurt (300Kişilik)</t>
  </si>
  <si>
    <t xml:space="preserve">
32 Derslikli Anadolu Lisesi</t>
  </si>
  <si>
    <t>32 Derslikli Mesleki ve Teknik Lise</t>
  </si>
  <si>
    <t>32 Derslikli Fen Lisesi + 300 Öğrenci Pansiyonu</t>
  </si>
  <si>
    <t>40 Derslikli Anadolu Lisesi</t>
  </si>
  <si>
    <t>40 Derslkili Anadolu Lisesi</t>
  </si>
  <si>
    <t xml:space="preserve">
40 Derslikli Anadolu Lisesi </t>
  </si>
  <si>
    <t>32 Derslikli Anadolu Lisesi</t>
  </si>
  <si>
    <t xml:space="preserve">
32 Derslikli Anadolu Lisesi </t>
  </si>
  <si>
    <t>300 Öğrenci Pansiyon</t>
  </si>
  <si>
    <t>40 Derslik Fen Lisesi +
Yurt (300Kişilik)+
Spor Salonu</t>
  </si>
  <si>
    <t>36 Derslikli İmam Hatip Lisesi</t>
  </si>
  <si>
    <t>40 Derslikli Anadolu Lisesi +
Spor Salonu</t>
  </si>
  <si>
    <t>32 Derslik Anadolu Lisesi</t>
  </si>
  <si>
    <t xml:space="preserve">
32 Derslik İmam Hatip Lisesi +
Yurt (300Kişilik)</t>
  </si>
  <si>
    <t xml:space="preserve">40 Derslikli Anadolu Lisesi
</t>
  </si>
  <si>
    <t>16 Derslik Anadolu Lisesi</t>
  </si>
  <si>
    <t xml:space="preserve">
40 Derslikli Anadolu Lisesi</t>
  </si>
  <si>
    <t>12 Derslikli Rehberlik ve Araştırma Merkezi</t>
  </si>
  <si>
    <t>36 Derslikli İmam Hatip Lisesi +
Yurt (300Kişilik)</t>
  </si>
  <si>
    <t>Özel Proje</t>
  </si>
  <si>
    <t>İstanbul 
Kartal</t>
  </si>
  <si>
    <t>İstanbul Kartal Kentsel Dönüşüm 1. Etap Yapım işi</t>
  </si>
  <si>
    <t>İstanbul Kartal Kentsel Dönüşüm 11. Etap Yapım işi</t>
  </si>
  <si>
    <t>İstanbul Kartal Kentsel Dönüşüm 14. Etap Yapım İşi</t>
  </si>
  <si>
    <t>İstanbul Kartal Kentsel Dönüşüm 10. Etap Yapım işi</t>
  </si>
  <si>
    <t>SEYRANTEPE DEVLET HASTANESİ REVİZE KADIN DOĞUM VE ÇOCUK BLOĞU İNŞAAT İŞİ (216 YTK)</t>
  </si>
  <si>
    <t>EYÜP DEVLET HASTANESİ (200YTK)</t>
  </si>
  <si>
    <t>İSTANBUL ERENKÖY FTR HASTANESİ EK HİZMET BİNASI VE HAYDARPAŞA NUMUNE EAH.EK HİZMET BİNASI</t>
  </si>
  <si>
    <t>SANCAKTEPE SAĞLIK KOMPLEKSİ(İSM+TRSM+ASM(5 AHB)+112 ASHİ+SHM)</t>
  </si>
  <si>
    <t>MALTEPE 3 NOLU AİLE SAĞLIĞI MERKEZİ (8 AHB)</t>
  </si>
  <si>
    <t>İSTANBUL ARNAVUTKÖY 1 NOLU ASHİ</t>
  </si>
  <si>
    <t xml:space="preserve">ARNAVUTKÖY </t>
  </si>
  <si>
    <t>İSTANBUL ARNAVUTKÖY BOLLUCA SAĞLIKLI HAYAT MERKEZİ</t>
  </si>
  <si>
    <t>İSTANBUL AVCILAR FİRUZKÖY SAĞLIKLI HAYAT MERKEZİ</t>
  </si>
  <si>
    <t>İSTANBUL MALTEPE SAĞLIKLI HAYAT MERKEZİ</t>
  </si>
  <si>
    <t>İSTANBUL PENDİK KAYNARCA 7 NOLU AİLE SAĞLIĞI MERKEZİ(9 AHB)</t>
  </si>
  <si>
    <t>İSTANBUL PENDİK YAZ GÜLÜ AİLE SAĞLIĞI MERKEZİ (5 AHB)</t>
  </si>
  <si>
    <t>İSTANBUL SİLİVRİ ALİBEY AİLE SAĞLIĞI MERKEZİ (7 AHB)</t>
  </si>
  <si>
    <t>İSTANBUL SİLİVRİ ÇAYIRDERE AİLE SAĞLIĞI MERKEZİ (5 AHB)</t>
  </si>
  <si>
    <t>İSTANBUL-SİLİVRİ-SELİMPAŞA SAĞLIKLI HAYAT MERKEZİ+MEHMET AKİF ERSOY AİLE SAĞLIĞI MERKEZİ(5AHB)+112 ACİL SAĞLIK İSTASYONU</t>
  </si>
  <si>
    <t>İSTANBUL SULTANBEYLİ 1 NOLU AİLE SAĞLIĞI MERKEZİ (5 AHB)</t>
  </si>
  <si>
    <t>İSTANBUL SULTANGAZİ CEBECİ SAĞLIKLI HAYAT MERKEZİ + ASM (4 AHB)</t>
  </si>
  <si>
    <t>İSTANBUL ÜMRANİYE 34 NOLU AİLE SAĞLIĞI MERKEZİ (5 AHB)</t>
  </si>
  <si>
    <t>İSTANBUL ÜMRANİYE 36 NOLU AİLE SAĞLIĞI MERKEZİ (5 AHB)</t>
  </si>
  <si>
    <t>İSTANBUL TUZLA KİPTAŞ AİLE SAĞLIĞI MERKEZİ (5 AHB)</t>
  </si>
  <si>
    <t xml:space="preserve">Organik Tarımın Yaygınlaştırılması ve Kontrolü Projesi </t>
  </si>
  <si>
    <t xml:space="preserve">İyi Tarım Uygulamalarının Yaygınlaştırılması ve Kontrolü Projesi </t>
  </si>
  <si>
    <t>Çayır Mera Islah ve Amenajman</t>
  </si>
  <si>
    <t xml:space="preserve">Sularda Tarımsal Faaliyetlerden Kaynaklanan Kirliliğin Kontrolü Projesi </t>
  </si>
  <si>
    <t xml:space="preserve">Tarımsal Yayım Hizmetleri Projesi </t>
  </si>
  <si>
    <t>Hayvansal Üretimin Arttırılması Projesi</t>
  </si>
  <si>
    <t>Su Ürünleri Üretiminin Geliştirilmesi Projesi</t>
  </si>
  <si>
    <t>Gıda ve Yem Numunesi Alma Hizmetlerinin Geliştirilmesi Projesi</t>
  </si>
  <si>
    <t xml:space="preserve">Kontrol Hizmetlerinin Geliştirilmesi Projesi </t>
  </si>
  <si>
    <t xml:space="preserve">MUHTELİF </t>
  </si>
  <si>
    <t xml:space="preserve">İŞ TAMAMLANMIŞTIR. </t>
  </si>
  <si>
    <t xml:space="preserve">PROJE </t>
  </si>
  <si>
    <t xml:space="preserve">İSTANBUL ANADOLU; ŞİLE OVACIK TÜRBESİ, ŞİLE KEMALLI KÖYÜ KEMALLI TÜRBESİ, ŞİLE HACILI KÖYÜ HACILI TÜRBESİ, BEYKOZ GAZİ İSKENDER PAŞA TÜRBESİİ ÜSKÜDAR ŞEYH MUSTAFA DEVATİ TÜRBESİ, HACI DOĞANCI AHMET PAŞA TÜRBESİ, İSTANBUL AVRUPA; BEYOĞLU GALATA MEVLEVİHANESİ HASAN AĞA ÇEŞMESİ, FATİH HEKİMOĞLU ALİ PAŞA TÜRBESİ,OĞLANLAR TÜRBESİ PROJE İŞİ  </t>
  </si>
  <si>
    <t xml:space="preserve">BASİT BAKIM ONARIM </t>
  </si>
  <si>
    <t>İŞ DEVAM ETMEKTEDİR.</t>
  </si>
  <si>
    <t>RESTORASYON TEŞHİR TANZİM</t>
  </si>
  <si>
    <t>İSTANBUL RAMİ KIŞLASININ 4. ETAP REKONSTRÜKSİYONUNUN GERÇEKLEŞTİRİLMESİ İŞİ</t>
  </si>
  <si>
    <t>İSTANBUL KULELİ ASKERİ LİSESİ MÜZE OLARAK DÖNÜŞTÜRÜLMESİNE İLİŞKİN PROJE YAPIMI</t>
  </si>
  <si>
    <t>İŞ TASFİYE KABUL AŞAMASINDADIR.</t>
  </si>
  <si>
    <t>FSM KÖPRÜSÜ ASKI HALATLARININ DEĞİŞTİRİLMESİ VE KÖPRÜLERİN EKSİK KALAN YAPISAL İŞLERİNİN TAMAMLANMASI</t>
  </si>
  <si>
    <t>Karayolları 1 Bölge Müdürlüğü Gümüşova- Kavacık Kavşağı Arası Tem Otoyolu (O1-O2-O4) ve Bağlantı Yolları Üzerindeki Viyadük İle Köprülerin Genleşme Derzlerinin Onarım ve Yenilenmesi</t>
  </si>
  <si>
    <t>Karayolları 1. Bölge Müdürlüğü Sorumluluk Alanında Bulunan Muhtelif Yol Yapım İşlerinin ”Kontrollük ve Danışmanlık” Hizmet Alımı İşi.</t>
  </si>
  <si>
    <t xml:space="preserve">ÇATALCA K2 KAVŞAĞI HEYELAN ÖNLEME </t>
  </si>
  <si>
    <t>OTOYOL AYRIMI ÇERKEZKÖY DEVLET YOLU TOPRAK İŞLERİ, SANAT YAPILARI, ÜSTYAPI VE ÇEŞİTLİ İŞLER YAPILMASI YAPIM İŞİ</t>
  </si>
  <si>
    <t>KINALI AYR. ÇORLU DEVLET YOLU TOPRAK İŞLERİ, SANAT YAPILARI, ÜSTYAPI (BSK) VE ÇEŞİTLİ İŞLER YAPILMASI İŞİ</t>
  </si>
  <si>
    <t>ULAŞIM</t>
  </si>
  <si>
    <t>Kocaali  Kağıthane</t>
  </si>
  <si>
    <t>İstanbul Çatalca Karapınar Sel Kapanı (Yeraltı Depolaması)</t>
  </si>
  <si>
    <t>İstanbul Çatalca Karasu Sel Kapanı (Yeraltı Depolaması)</t>
  </si>
  <si>
    <t>14.Bölge Müdürlüğü Tesisleri Depreme Karşı Güçlendirme Yapımı</t>
  </si>
  <si>
    <t>Kocaali      Üsküdar</t>
  </si>
  <si>
    <t xml:space="preserve">BAŞLANMADI.                          </t>
  </si>
  <si>
    <t xml:space="preserve">BAŞLANMADI.                            </t>
  </si>
  <si>
    <t>Nefus Nakipoğlu Özel Eğitim İş Uygulama Merkezi</t>
  </si>
  <si>
    <t>Gaziosmanpaşa Ortaokulu</t>
  </si>
  <si>
    <t xml:space="preserve">İhsan Zakiroğlu Ortaokulu </t>
  </si>
  <si>
    <t xml:space="preserve">Anafartalar Fen Lisesi </t>
  </si>
  <si>
    <t>Burhaniye İlkokulu</t>
  </si>
  <si>
    <t xml:space="preserve">Çanakça İlkokulu </t>
  </si>
  <si>
    <t>Gazi Mustafa Kemal Ortaokulu</t>
  </si>
  <si>
    <t>Beşiktaş Halk Eğitim Merkezi  </t>
  </si>
  <si>
    <t xml:space="preserve">Saraybosna Mesleki ve Teknik Anadolu Lisesi </t>
  </si>
  <si>
    <t>Gaziosmanpaşa Anadolu İmam Hatip Lisesi</t>
  </si>
  <si>
    <t xml:space="preserve">125. Yıl Atatürk Ortaokulu </t>
  </si>
  <si>
    <t xml:space="preserve">Büyükada Halk Eğitim Merkezi </t>
  </si>
  <si>
    <t>Büyükada Anaokulu</t>
  </si>
  <si>
    <t xml:space="preserve">Semiha Şakir Huzurevi Yaşlı Bakım ve Rehabilitasyon Merkezi </t>
  </si>
  <si>
    <t>Fener Kulelerinin Yenilenmesi</t>
  </si>
  <si>
    <t>Şamandıraların Yenilenmesi</t>
  </si>
  <si>
    <t>Eğitim (25.640 m²)</t>
  </si>
  <si>
    <t>Makine-Teçhizat, Teknolojik Araştırma</t>
  </si>
  <si>
    <t>Bakım Onarım, Makine-Teçhizat, Teknolojik Araştırma</t>
  </si>
  <si>
    <t>Etüt-Proje, İnşaat Bakım Onarımı, Makine-Teçhizat, Teknolojik Araştırma</t>
  </si>
  <si>
    <t>Sosyal Donatı (Turan Emeksiz Yemekhane (8.600 m2)</t>
  </si>
  <si>
    <t>Eğitim (Açık ve Uzaktan Eğitim Fakültesi (9.000 m2)</t>
  </si>
  <si>
    <t>Eğitim (Vefa Yerleşkesi Eğitim Bin.(18.614 m2)</t>
  </si>
  <si>
    <t>Fen Edebiyat Fakültesi 1.ve 2.Etap Restorasyonu</t>
  </si>
  <si>
    <t xml:space="preserve">Tarihi Binaların Onarım ve Restorasyonu </t>
  </si>
  <si>
    <t>Hastane İnşaatı (44.600 m2),190 yatak)</t>
  </si>
  <si>
    <t>Büyük Onarım,Makine Teçhizat</t>
  </si>
  <si>
    <t>Eğitim (82.671 m²)</t>
  </si>
  <si>
    <t>Çevre Düzenlemesi, Etüt-Proje, Restorasyon</t>
  </si>
  <si>
    <t>İTÜ Uydu Yer Terminali Yenilenmesi</t>
  </si>
  <si>
    <t>İleri Araç Teknolojileri ve Güç Sistemleri Geliştirme Merkezi Bina Yapımı</t>
  </si>
  <si>
    <t>İnşaat (5.000 m²)</t>
  </si>
  <si>
    <t>Ulusal Yüksek Başarımlı Hesaplama Merkezi (UHeM)-2. Faz</t>
  </si>
  <si>
    <t>Dolmabahçe Yerleşkesi Restorasyonu</t>
  </si>
  <si>
    <t>Balmumcu Yerleşkesi İnşaatı Etüt Projesi</t>
  </si>
  <si>
    <t>Balmumcu</t>
  </si>
  <si>
    <t>Bakım Onarım, BİT, Kesin Hesap, Makine-Teçhizat, T-11a (1 adet), T-2 (1 adet), T-22 (1 adet)</t>
  </si>
  <si>
    <t>MERKEZİ ARAŞTIRMA LABORATUVARI İLAVE ALTYAPI</t>
  </si>
  <si>
    <t xml:space="preserve">ETÜD- PROJE </t>
  </si>
  <si>
    <t>BARINMA (12.800 M2), EĞİTİM (65.146 M2), SPOR KOMPLEKSİ (1.700 M2)</t>
  </si>
  <si>
    <t>MAKİNA TEÇHİZAT, TEKNOLOJİK ARAŞTIRMA</t>
  </si>
  <si>
    <t>Merkezi Derslik ve Ortak Zemin Bloku      (52.850 m²)
Laboratuvar Binası      (20.635 m²)
Öğretim Üyesi Bloku    ( 13.852 m²)</t>
  </si>
  <si>
    <t>Hizmet Binası (3.300 m²)</t>
  </si>
  <si>
    <t>Eğitim (5.690 m²)</t>
  </si>
  <si>
    <t>Eğitim (4.100 m²)</t>
  </si>
  <si>
    <t>Eğitim (6.840 m²)</t>
  </si>
  <si>
    <t>İş programına uygun olarak devam etmektedir.</t>
  </si>
  <si>
    <t>Güçlendirme</t>
  </si>
  <si>
    <t xml:space="preserve">Ana Projedir. </t>
  </si>
  <si>
    <t>Ana Projedir. 
Alt Projeleri Aşağıda Yer Almaktadır.</t>
  </si>
  <si>
    <t>"</t>
  </si>
  <si>
    <t>Sağlık Bilimleri Fakültesi</t>
  </si>
  <si>
    <t>Orman Fakültesi</t>
  </si>
  <si>
    <t>Rektörlük ve İdari Birimler</t>
  </si>
  <si>
    <t>YÖNETİM (20.400 M2)</t>
  </si>
  <si>
    <t>Mühendislik Fkültesi C,D,E,F Blokları</t>
  </si>
  <si>
    <t>EĞİTİM (30.000 M2)</t>
  </si>
  <si>
    <t>TOKİ Tarafından Finanse Edilmektedir.</t>
  </si>
  <si>
    <t>İnşaat Mühendisliği ve Çevre Mühendisliği Bölüm Binası</t>
  </si>
  <si>
    <t>EĞİTİM (22.600 M2)</t>
  </si>
  <si>
    <t>Mühendislik Fakültesi G Blok</t>
  </si>
  <si>
    <t>EĞİTİM (15.000 M2)</t>
  </si>
  <si>
    <t>Kimya, Kimya Mühendisliği, Metalurji, Malzeme Mühendisliği Bölüm Binası</t>
  </si>
  <si>
    <t>EĞİTİM (37.000 M2)</t>
  </si>
  <si>
    <t>Spor Bilimleri Fakülte Binası</t>
  </si>
  <si>
    <t>EĞİTİM (10.000 M2)</t>
  </si>
  <si>
    <t>Isı Merkezi</t>
  </si>
  <si>
    <t>EĞİTİM (3.600 M2)</t>
  </si>
  <si>
    <t>Veterinerlik Fakültesi</t>
  </si>
  <si>
    <t>EĞİTİM (32.550 M2)</t>
  </si>
  <si>
    <t>Hayvan Hastanesi</t>
  </si>
  <si>
    <t>EĞİTİM (40.500 M2)</t>
  </si>
  <si>
    <t>BAKIM ONARIM, BİLGİ VE İLETİŞİM TEKNOLOJİLERİ, KESİN HESAP, MAKİNE TEÇHİZAT</t>
  </si>
  <si>
    <t>Ana Projedir.</t>
  </si>
  <si>
    <t>HASTANE YAPILARININ RENOVASYONU</t>
  </si>
  <si>
    <t>BÜYÜK ONARIM, MAKİNE-TEÇHİZAT, T-15 (1 ADET)</t>
  </si>
  <si>
    <t xml:space="preserve"> TARİHİ BİNALARIN ONARIM VE RESTORASYONU</t>
  </si>
  <si>
    <t>Göğüs Hastalıkları Binası Restorasyonu İkmal İşi</t>
  </si>
  <si>
    <t>Jinekolojik Onkoloji Binası Rekonstrüksiyonu İşi</t>
  </si>
  <si>
    <t>MUHTELİF KÜLTÜR MİRASI KORUMA PROJELERİ</t>
  </si>
  <si>
    <t>ARKEOLOJİK KAZI, ETÜR-PROJE, ESTORASYON</t>
  </si>
  <si>
    <t>Metro Aracı (320 adet)</t>
  </si>
  <si>
    <t>Atık Yakma Tesisi (1 adet)</t>
  </si>
  <si>
    <t>Sızıntı Suyu Arıtma Tesisi (1 adet)</t>
  </si>
  <si>
    <t>Şile/Kömürcüoda</t>
  </si>
  <si>
    <t xml:space="preserve"> Bitti.</t>
  </si>
  <si>
    <t>İÇMESUYU PROJELERİ</t>
  </si>
  <si>
    <t>PRJ.+ŞEBEKE+KOLL.+TÜNEL P.İST.+ARITMA+DEŞARJ+ KAMU VE GEREKLİ TESİSLER</t>
  </si>
  <si>
    <t>İstanbul Geneli</t>
  </si>
  <si>
    <t>BAKIM ONARIM İŞLERİ</t>
  </si>
  <si>
    <t xml:space="preserve"> ---</t>
  </si>
  <si>
    <t>2021-2024 Yılları Arasında İlçemiz Genelinde Asfalt Kaplama ve Yol Bakım Onarım Yapım İşi</t>
  </si>
  <si>
    <t>Atatürk Mahallesi Fazılpaşa Caddesinde Bulunan 1720 Ada 9 Parselde Tıp Merkezi Yapılması İşi</t>
  </si>
  <si>
    <t>YENİ YAPIM</t>
  </si>
  <si>
    <t>Şehir Kütüphanesi ve Tiyatro Binası Yapılması İşi</t>
  </si>
  <si>
    <t>Bakırköy Belediyesi Yeni Hizmet Binası İnce İnşaatı Yapım İşi</t>
  </si>
  <si>
    <t>İş yeri teslimi yapıldı. Devam ediyor.</t>
  </si>
  <si>
    <t>Fizibilite aşamasında</t>
  </si>
  <si>
    <t>BAYRAMPAŞA BELEDİYESİ</t>
  </si>
  <si>
    <t>BEYKOZ BELEDİYESİ</t>
  </si>
  <si>
    <t>Sosyal Tesis</t>
  </si>
  <si>
    <t>Otopark ve Pazar Yeri, Eğitim</t>
  </si>
  <si>
    <t>İş Tamamlandı.</t>
  </si>
  <si>
    <t>Dini Tesis</t>
  </si>
  <si>
    <t>Akşemseddin Mahallesi 324 Adaya Dini Tesis Tamamlama İşi</t>
  </si>
  <si>
    <t>Spor Tesisi</t>
  </si>
  <si>
    <t>Akçaburgaz Mahallesi 139 Ada 26 Parsele Sosyal Tesisin Spor Salonuna Dönüştürülmesi ve Cephe Yenilenmesi İşi</t>
  </si>
  <si>
    <t>Esenyurt Sınırları İçerisindeki Tüm Kamu, İdari, Eğitim, Sağlık, Spor, Dini, Kültür ve Diğer Hizmet Binalarının Her Türlü Tadilat, Bakım, Onarımı, Yapımı ile Eksik İmalatların Tamamlanması İşi</t>
  </si>
  <si>
    <t>Esenyurt Belediye Binası Arşiv Katları Gazlı Söndürme Sistemi Yapımı İle Bağlarçeşme Mahallesi Kütüphane Binası Otomasyon, Isıtma-Soğutma ve Havalandırma Sistemlerinin Tamamlanması</t>
  </si>
  <si>
    <t>Parke Yol Yapım İşleri</t>
  </si>
  <si>
    <t>Esenyurt İlçesi Muhtelif Cadde ve Sokaklarda Bordür, Kaldırım, Parke Yol Kaplaması ve Bakım, Onarım Yapım</t>
  </si>
  <si>
    <t>Asfalt Yol Yapım İşleri</t>
  </si>
  <si>
    <t>Esenyurt İlçesi Muhtelif Cadde ve Sokaklarda Parke Yol, Asfalt, Asfalt Yama ve Bakım Onarım ve Kışla Mücadele İşlerinin Yapımı</t>
  </si>
  <si>
    <t>UYGULAMA</t>
  </si>
  <si>
    <t xml:space="preserve"> - </t>
  </si>
  <si>
    <t xml:space="preserve">KADIKÖY BELEDİYE BAŞKANLIĞI  </t>
  </si>
  <si>
    <t>…</t>
  </si>
  <si>
    <t>Projeye Başlanmadı</t>
  </si>
  <si>
    <t>Yalı,Yunus,Topselvi Mahalleleri Sosyal Hizmet Binası  yapılması</t>
  </si>
  <si>
    <t xml:space="preserve">KÜÇÜKÇEKMECE BELEDİYE BAŞKANLIĞI </t>
  </si>
  <si>
    <t>SANCAKTEPE BELEDİYESİ A.GAZİ MAHALLESİ BELEDİYE HİZMET BİNASI YANI ZEMİN ALTI OTOPARK İNŞAATI YAPILMASI YAPIM İŞİ</t>
  </si>
  <si>
    <t>2022 YILI SANCAKTEPE İLÇESİ DÂHİLİNDEKİ BELEDİYE HİZMET VE OKUL BİNALARI BAKIM-ONARIM-YAPIM  VE ÇEVRE DÜZENLEME İŞLERİ YAPILMASI YAPIM İŞİ</t>
  </si>
  <si>
    <t>İCADİYE DAĞ HAMAMI RETORASYON PROJESİ UYGULAMA YAPIM İŞİ</t>
  </si>
  <si>
    <t xml:space="preserve">GLAVANY EVİ'NİN RESTORASYON PROJESİ UYGULAMA YAPIM İŞİ </t>
  </si>
  <si>
    <t>Merkez Mahallesi Cep Yüzme Havuzu Yapım İşi</t>
  </si>
  <si>
    <t>Genç Osman Bilgi Evi Yapım İşi</t>
  </si>
  <si>
    <t>Parklarda Çevre Düzenlemesi Yapım İşi</t>
  </si>
  <si>
    <t>Belediye Hizmet Binasında Ofis Ve Bina İçi Revizyon Yapım İşi</t>
  </si>
  <si>
    <t xml:space="preserve">Şişli sınırlarında bulunan muhtelif park ve yeşil alanlarda revizyon ve yapım onarım işi </t>
  </si>
  <si>
    <t xml:space="preserve">Yenileme  </t>
  </si>
  <si>
    <t>Yenileme  .</t>
  </si>
  <si>
    <t xml:space="preserve">Halil Rıfat Paşa Parkı </t>
  </si>
  <si>
    <t>Adı geçen  parkın yenilemesi için bu güne kadar yapılan işlerin tamamı için 1.hakediş ödemesidir.</t>
  </si>
  <si>
    <t xml:space="preserve">ŞİŞLİ İLÇE SINIRLARINDA BULUNAN KAMU HİZMET BİNALARININ BAKIM ONARIM VE MUHTELİF CADDE VE SOKAKLARDA ASFALT TRETUVAR YAĞMURSUYU HATTI BAKIM ONARIM İŞİ </t>
  </si>
  <si>
    <t xml:space="preserve">ŞİŞLİ  </t>
  </si>
  <si>
    <t xml:space="preserve">4734 S.K. 19. MAD. AÇIK İHALE </t>
  </si>
  <si>
    <t>ÜMRANİYE GENELİ MUHTELİF HİZMET BİNALARI TADİLAT YAPIM İŞİ</t>
  </si>
  <si>
    <t>ÜMRANİYE GENELİ MUHTELİF YERLERDE ASFALT KAPLAMA VE YATAY TRAFİK İŞARETLERİ YAPIM İŞİ</t>
  </si>
  <si>
    <t>ÜMRANİYE GENELİ MUHTELİF YERLERDE YAĞMURSUYU KANALI YAPIM İŞİ</t>
  </si>
  <si>
    <t>YOL TAMİRATI</t>
  </si>
  <si>
    <t>ESENTEPE MAHALLESİ GENÇLİK VE SPOR MERKEZİ BİNASI YAPIM İŞİ</t>
  </si>
  <si>
    <t>Vali Yardımcsı</t>
  </si>
  <si>
    <t>MAHALLİ İDARELER TOPLAMI</t>
  </si>
  <si>
    <t xml:space="preserve"> İSTANBUL 2023 YILI GENEL İDARE KURULUŞLARI 
YATIRIM PROJELERİ ÇALIŞMA VE İŞ PROGRAMI</t>
  </si>
  <si>
    <t>Merkezi Yemekhane ve Kütüphane</t>
  </si>
  <si>
    <t>Recep Tayyip EROĞAN Külliyesi İkinci Etap [564]</t>
  </si>
  <si>
    <t>Eğitim (562.795 m2), Sosyal Donatı (14.500 m2)</t>
  </si>
  <si>
    <t>Sosyal Donatı (14.500 m2)</t>
  </si>
  <si>
    <t>Eğitim (562.795 m2)</t>
  </si>
  <si>
    <t>Cumhurbaşkanlığı Strateji ve Bütçe Başkanlığının Onaylarına istinaden 13.000.000 TL likit karşılığı ödenek eklenmiştir.</t>
  </si>
  <si>
    <t>Cumhurbaşkanlığı Strateji ve Bütçe Başkanlığının Onaylarına istinaden 55.313.000 TL likit karşılığı ödenek eklenmiştir.</t>
  </si>
  <si>
    <t>Sultanahmet Yerleşkesi Rektörlük Bina Restorasyonu</t>
  </si>
  <si>
    <t>Diş Hekimliği Fk. Engelli Uygulama Merkezi</t>
  </si>
  <si>
    <t>Biyomedikal Görüntüleme ve Tanı Sistemleri Gelişt. İlave Altyapı</t>
  </si>
  <si>
    <t>Açık ve Kapalı Spor Tesisleri</t>
  </si>
  <si>
    <t>Bakım Onarım-BİT-Kesin Hesap, Makine-Teçhizat</t>
  </si>
  <si>
    <t>Hastane İnşaatı (6.824 m2)</t>
  </si>
  <si>
    <t>Proje desteği</t>
  </si>
  <si>
    <t>Makine Teçhizat Teknolojik Araştırma</t>
  </si>
  <si>
    <t>Açık Halı Saha (1 ad), Açık Teniz Kortu (1 ad), Bakım Onarım, Basketbol Sahası (1 Ad), Makine Teçhizat</t>
  </si>
  <si>
    <t>ÇEŞİTLİ ÜNİTELERİN ETÜT PROJESİ</t>
  </si>
  <si>
    <t>DAVUTPAŞA KIŞLASI BÖLÜK BİNASI RESTORASYON</t>
  </si>
  <si>
    <t>Kütüphane (9.927 m² )
İdari Bina (12.000 m²)</t>
  </si>
  <si>
    <t>Devam Etmektedir</t>
  </si>
  <si>
    <t xml:space="preserve">Proje Altında "Merkezi Merkezi Derslik ve Öğretim Üyeleri B Blok" inşaat çalışmaları devam etmektedir. </t>
  </si>
  <si>
    <t>Proje kapsamında Üniversitemizin Bilgi Yönetim Sistemlerinin ihtiyaçları karşılanmaktadır.</t>
  </si>
  <si>
    <t>2022-2023</t>
  </si>
  <si>
    <t>ÇEKMEKÖY ÇATALMEŞE AİLE SAĞLIK MERKEZİ İÇİN İNŞAAT MALZEMESİ ALIMI</t>
  </si>
  <si>
    <t>ESENLER TEKSTİLKENT CAMİİ İKMAL İNŞAATI YAPIM İŞİ</t>
  </si>
  <si>
    <t>ÜMRANİYE BİRİNCİ SINIF ATIK GETİRME MERKEZİ YAPIM İŞİ</t>
  </si>
  <si>
    <t>BEYOĞLU İLÇE SINIRLARI DAHİLİNDE BULUNAN 2022-15 YATIRIM PROJE NUMARALI SOKAK SAĞLIKLAŞTIRMA İŞİ</t>
  </si>
  <si>
    <t>ÇEKMEKÖY BELEDİYESİ KAPALI OTOPARK YAPIM İŞİ</t>
  </si>
  <si>
    <t>GAZİOSMANPAŞA CUMHURİYET MEYDANI VE ÇEVRESİ CEPHE REHABİLİTASYONU KENTSEL TASARIM UYGULAMA PROJESİ HİZMET ALIMI İŞİ</t>
  </si>
  <si>
    <t>FATİH İLÇESİ GENELİ CEPHE YENİLEME YAPIM İŞİ (2)</t>
  </si>
  <si>
    <t>FATİH İLÇESİ GENELİ CEPHE YENİLEME YAPIM İŞİ (1)</t>
  </si>
  <si>
    <t>ÇEKMEKÖY BELEDİYESİ KAPALI PAZAR ALANI YAPIM İŞİ</t>
  </si>
  <si>
    <t>SULTANBEYLİ GENELİNDE MUHTELİF MESİRE ALANLARININ YAPIM İŞİ</t>
  </si>
  <si>
    <t>ARNAVUTKÖY İLÇESİ CEPHE REHABİLİTASYONU VE KENTSEL TASARIM YAPIM İŞİ</t>
  </si>
  <si>
    <t>EYÜPSULTAN İLÇE GENELİ PRESTİJ SOKAK DÜZENLEMESİ, ASFALT TEMİNİ, NAKLİ VE KAPLAMA YAPIM İŞİ</t>
  </si>
  <si>
    <t>SANCAKTEPE BELEDİYESİ ZEMİN ALTI OTOPARK İNŞAATI</t>
  </si>
  <si>
    <t>KAĞITHANE İLÇESİ CENDERE CADDESİ GÜZERGAHI BOYUNCA BİSİKLET YOLU YAPIM İŞİ</t>
  </si>
  <si>
    <t xml:space="preserve"> İSTANBUL 2023 YILI KAMU KURUM VE KURULUŞLARI YATIRIM PROJELERİ ÇALIŞMA VE İŞ PROGRAMI</t>
  </si>
  <si>
    <t>2021</t>
  </si>
  <si>
    <t>TUZLA İLÇESİ MERKEZ MAHALLESİ 8118 PARSELDE KAYITLI TAŞINMAZIN ÖĞRENCİ YURDUNA ÇEVRİLMESİ İŞİ</t>
  </si>
  <si>
    <t>BAŞAKŞEHİR GENÇLİK MERKEZİ YAPIM İŞİ</t>
  </si>
  <si>
    <t>SARIYER MERSİNLİ AHMET KAMP EĞİTİM MERKEZİ GÜREŞ SALONU TADİLATI YAPIM İŞİ</t>
  </si>
  <si>
    <t>BÜYÜKÇEKMECE MİMAR SİNAN KAPALI SPOR SALONU TADİLAT VE ONARIM İŞİ</t>
  </si>
  <si>
    <t>SULTANTEPE GENÇLİK MERKEZİ YAPIM İŞİ</t>
  </si>
  <si>
    <t>ESENYURT</t>
  </si>
  <si>
    <t xml:space="preserve">ESENYURT TURGUT ÖZAL STADI TADİLAT VE ONARIM İŞİ </t>
  </si>
  <si>
    <t>YUSUF ZİYA ÖNİŞ STADI BAKIM ONARIM İŞİ</t>
  </si>
  <si>
    <t>ÜSKÜDAR BURHAN FELEK MİLLİ TAKIMLAR KAMP EĞİTİM MERKEZİ GÜÇLENDİRME VE MODERNİZASYON İŞİ</t>
  </si>
  <si>
    <t>TASFİYE EDİLDİ</t>
  </si>
  <si>
    <t xml:space="preserve">
İSTANBUL İLİ BAHÇELİEVLER İLÇESİ YENİBOSNA MAHALLESİ 547ADA 3 PARSELDE KAYITLI TAŞINMAZIN ÖĞRENCİ YURDUNA DÖNÜŞTÜRÜLMESİ YAPIM İŞİ
</t>
  </si>
  <si>
    <t>(+) 40.000.000</t>
  </si>
  <si>
    <t>Eğitim (65.614 m2), Kütüphane (13.000 m2) Sosyal Donatı (8.600 m2)</t>
  </si>
  <si>
    <t>Kütüphane (Merkezi Kütüphane (13.000 m2)</t>
  </si>
  <si>
    <t>Eğitim (Çapa Yerleşkesi Temel Tıp Bilimleri Eğitim Bin.(30.000 m2)</t>
  </si>
  <si>
    <t>Eğitim (Eczacılık Fak.B ve C Blokları Derslik ve Lab.Bin.Yap.(8.000 m2)</t>
  </si>
  <si>
    <t>Büyük Onarım, Bilgi ve İletişim Teknolojileri,Kesin Hesap,Makine Teçhizat,                                                                                                                                                                                                                                                                                                               T-5 (1 adet)</t>
  </si>
  <si>
    <t>(+) 20.000.000</t>
  </si>
  <si>
    <t>(+) 10.000.000</t>
  </si>
  <si>
    <t>Psikiyatri Binası</t>
  </si>
  <si>
    <t>(+) 16.000.000</t>
  </si>
  <si>
    <t>Çapa Yerleşkesi Hastanesi 1.Etap (593) (552) Gayrimenkul Karşılığı</t>
  </si>
  <si>
    <t xml:space="preserve">Çapa Yerleşkesi Dahiliye Hastanesi                                                                         </t>
  </si>
  <si>
    <t>(+) 70.000.000</t>
  </si>
  <si>
    <t xml:space="preserve">Yurtiçi Hibe (597) </t>
  </si>
  <si>
    <t>(+) 140.000.000</t>
  </si>
  <si>
    <t>Etüd-Proje,Hastane İnşaatı (726 yatak,452.304 m2)</t>
  </si>
  <si>
    <t>(+) 110.646.927</t>
  </si>
  <si>
    <t>Poliklinik Binası</t>
  </si>
  <si>
    <t>Hastane İnşaatı (4.000 m2)</t>
  </si>
  <si>
    <t>Hulusi Behçet Araştırma Merkezi(690)</t>
  </si>
  <si>
    <t>Rektörlük Bilimsel Araştırma Projeleri (691,663)</t>
  </si>
  <si>
    <t>(+) 14.914.000</t>
  </si>
  <si>
    <t>SAĞLIK</t>
  </si>
  <si>
    <t>SAĞLIKLI HAYAT MERKEZİ</t>
  </si>
  <si>
    <t>ACİL SAĞLIK HİZMETLERİ İSTASYONU</t>
  </si>
  <si>
    <t>SAĞLIKLI HAYAT MERKEZİ+ AİLE SAĞLIĞI MERKEZİ</t>
  </si>
  <si>
    <t xml:space="preserve">MALTEPE </t>
  </si>
  <si>
    <t>SAĞLIKLI HAYAT MERKEZİ+ AİLE SAĞLIĞI MERKEZİ+ VEREM SAVAŞ DİSPANSERİ</t>
  </si>
  <si>
    <t xml:space="preserve">BÜYÜKÇEKMECE
</t>
  </si>
  <si>
    <t xml:space="preserve">BAĞCILAR
</t>
  </si>
  <si>
    <t xml:space="preserve">GAZİOSMANPAŞA
</t>
  </si>
  <si>
    <t>HALK SAĞLIĞI LAB.+ TOPLUM SAĞLIĞI MERKEZİ+ SAĞLIKLI HAYAT MERKEZİ</t>
  </si>
  <si>
    <t xml:space="preserve">ŞİŞLİ </t>
  </si>
  <si>
    <t xml:space="preserve">BAYRAMPAŞA
</t>
  </si>
  <si>
    <t>AĞIZ VER DİŞ SAĞLIĞI MERKEZİ</t>
  </si>
  <si>
    <t>İstanbul Gaziosmanpaşa ADSM</t>
  </si>
  <si>
    <t>AĞIZ VE DİŞ SAĞLIĞI MERKEZİ + AİLE SAĞLIĞI MERKEZİ+ ACİL SAĞLIK HİZMETLERİ İSTASYONU</t>
  </si>
  <si>
    <t>İstanbul Arnavutköy ADSM   + ASM + 112 ASHİ</t>
  </si>
  <si>
    <t>AĞIZ VE DİŞ SAĞLIĞI HASTANESİ+ AİLE SAĞLIĞI MERKEZİ+ ACİL SAĞLIK HİZMETLERİ İSTASYONU</t>
  </si>
  <si>
    <t xml:space="preserve">İstanbul Sancaktepe Ağız Diş Sağlığı Hastanesi+ASM+112 ASHİ </t>
  </si>
  <si>
    <t>İstanbul Esenyurt Ağız ve Diş Sağlığı Merkezi</t>
  </si>
  <si>
    <t xml:space="preserve">İstanbul Baltalimanı Kemik Hastalıkları EAH Tarihi Saray Binası Restorasyonu </t>
  </si>
  <si>
    <t>ÇEMATEM</t>
  </si>
  <si>
    <t>İstanbul Anadolu Çocuk-Ergen Arındırma Merkezi (ÇEMATEM 15 Yatak)</t>
  </si>
  <si>
    <t>AMATEM</t>
  </si>
  <si>
    <t>İstanbul Erişkin Arındırma Merkezi (Avrupa Yakası) (AMATEM 50 Yatak)</t>
  </si>
  <si>
    <t>İstanbul Erişkin Arındırma Merkezi (Anadolu Yakası) (AMATEM 100 Yatak)</t>
  </si>
  <si>
    <t>DEVLET HASTANESİ + AĞIZ VE DİŞ SAĞLIĞI MERKEZİ</t>
  </si>
  <si>
    <t xml:space="preserve">ÜMRANİYE </t>
  </si>
  <si>
    <t xml:space="preserve">PENDİK </t>
  </si>
  <si>
    <t xml:space="preserve">DEVLET HASTANESİ </t>
  </si>
  <si>
    <t>İSTANBUL BEYKOZ DEVLET HASTANESİ(500YTK)</t>
  </si>
  <si>
    <t xml:space="preserve">BAĞCILAR </t>
  </si>
  <si>
    <t>İSTANBUL BAĞCILAR DEVLET HASTANESİ (400 YTK)</t>
  </si>
  <si>
    <t>EK BİNA</t>
  </si>
  <si>
    <t>GÖZ HASTALIKLARI HASTANESİ</t>
  </si>
  <si>
    <t xml:space="preserve">SİLİVRİ </t>
  </si>
  <si>
    <t>İLÇE SAĞLIK MÜDÜRLÜĞÜ+ AİLE SAĞLIĞI MERKEZİ</t>
  </si>
  <si>
    <r>
      <rPr>
        <b/>
        <sz val="11"/>
        <color indexed="8"/>
        <rFont val="Arial"/>
        <family val="2"/>
        <charset val="162"/>
      </rPr>
      <t xml:space="preserve">İhale Aşamasında. ( </t>
    </r>
    <r>
      <rPr>
        <sz val="11"/>
        <color indexed="8"/>
        <rFont val="Arial"/>
        <family val="2"/>
        <charset val="162"/>
      </rPr>
      <t>24.04.2023 tarihinde ihalesi yapılacaktır. )</t>
    </r>
  </si>
  <si>
    <t>BEYLİKDÜZÜ YAKUPLU AİLE SAĞLIĞI MERKEZİ( 6 AHB)</t>
  </si>
  <si>
    <r>
      <t xml:space="preserve">İhale Aşamasında.( </t>
    </r>
    <r>
      <rPr>
        <sz val="11"/>
        <rFont val="Arial"/>
        <family val="2"/>
        <charset val="162"/>
      </rPr>
      <t>Bahçelievler Fizik Tedavi ve Rehabilitasyon EAH İkmal İşi yarım imalatlar ve eksikliklerinin tamamlanması için Yaklaşık maaliyet çalışmaları tamamlanmıştır.İhale için satınalmaya gönderilmiştir.</t>
    </r>
    <r>
      <rPr>
        <b/>
        <sz val="11"/>
        <rFont val="Arial"/>
        <family val="2"/>
        <charset val="162"/>
      </rPr>
      <t>)</t>
    </r>
  </si>
  <si>
    <t>EĞİTİM VE ARAŞTIRMA MERKEZİ</t>
  </si>
  <si>
    <t>İstanbul Bahçelievler FTR Eğtim ve Arş. Merk.</t>
  </si>
  <si>
    <r>
      <t>İhale Aşamasında.</t>
    </r>
    <r>
      <rPr>
        <sz val="11"/>
        <rFont val="Arial"/>
        <family val="2"/>
        <charset val="162"/>
      </rPr>
      <t xml:space="preserve">(İhalesi  Davet Üsulü İhale ile 19.01.2023 tarihinde iki oturumda gerçekleştirilmiştir.Teklif değerlendirme süreci tamamlanmış olup ön mali kontrol aşamasındadır.)      </t>
    </r>
  </si>
  <si>
    <t>İSTANBUL SANCAKTEPE ŞEHİR HASTANESİ 1.ETAP(2500YTK)</t>
  </si>
  <si>
    <r>
      <t>İhale Aşamasında. (</t>
    </r>
    <r>
      <rPr>
        <sz val="11"/>
        <rFont val="Arial"/>
        <family val="2"/>
        <charset val="162"/>
      </rPr>
      <t xml:space="preserve">22.03.2023  tarihinde ihale edilmiş olup, teklif değerlendirme süreci devam etmektedir.) </t>
    </r>
  </si>
  <si>
    <t>ONARIM</t>
  </si>
  <si>
    <r>
      <rPr>
        <b/>
        <sz val="11"/>
        <rFont val="Arial"/>
        <family val="2"/>
        <charset val="162"/>
      </rPr>
      <t>İhale Aşamasında(Tasfiye Edildi). (</t>
    </r>
    <r>
      <rPr>
        <sz val="11"/>
        <rFont val="Arial"/>
        <family val="2"/>
        <charset val="162"/>
      </rPr>
      <t>09.08.2022 tarihinde tasfiye edilmiştir. 07.12.2022 tarihinde Bakanlık tarafından ihale edilmiştir.İhaleye Teklif Veren İstekli Çıkmaması Nedeniyle ihale iptal edilmiştir.Yaklaşık maliyet güncellenmektedir.)</t>
    </r>
  </si>
  <si>
    <t xml:space="preserve">ÜSKÜDAR </t>
  </si>
  <si>
    <r>
      <rPr>
        <b/>
        <sz val="11"/>
        <color indexed="8"/>
        <rFont val="Arial"/>
        <family val="2"/>
        <charset val="162"/>
      </rPr>
      <t>Devam Ediyor. (</t>
    </r>
    <r>
      <rPr>
        <sz val="11"/>
        <color indexed="8"/>
        <rFont val="Arial"/>
        <family val="2"/>
        <charset val="162"/>
      </rPr>
      <t xml:space="preserve"> %5 fiziki ile devam etmektedir.)</t>
    </r>
  </si>
  <si>
    <r>
      <rPr>
        <b/>
        <sz val="11"/>
        <color indexed="8"/>
        <rFont val="Arial"/>
        <family val="2"/>
        <charset val="162"/>
      </rPr>
      <t>Devam Ediyor. (</t>
    </r>
    <r>
      <rPr>
        <sz val="11"/>
        <color indexed="8"/>
        <rFont val="Arial"/>
        <family val="2"/>
        <charset val="162"/>
      </rPr>
      <t>%14 fiziki gerçekleşme ile iş devam etmektedir.)</t>
    </r>
  </si>
  <si>
    <r>
      <rPr>
        <b/>
        <sz val="11"/>
        <color indexed="8"/>
        <rFont val="Arial"/>
        <family val="2"/>
        <charset val="162"/>
      </rPr>
      <t>Devam Ediyor.</t>
    </r>
    <r>
      <rPr>
        <sz val="11"/>
        <color indexed="8"/>
        <rFont val="Arial"/>
        <family val="2"/>
        <charset val="162"/>
      </rPr>
      <t xml:space="preserve"> (%40 fiziki gerçekleşme ile iş devam etmektedir.)</t>
    </r>
  </si>
  <si>
    <t xml:space="preserve">SAĞLIK </t>
  </si>
  <si>
    <r>
      <rPr>
        <b/>
        <sz val="11"/>
        <color indexed="8"/>
        <rFont val="Arial"/>
        <family val="2"/>
        <charset val="162"/>
      </rPr>
      <t>Devam Ediyor.</t>
    </r>
    <r>
      <rPr>
        <sz val="11"/>
        <color indexed="8"/>
        <rFont val="Arial"/>
        <family val="2"/>
        <charset val="162"/>
      </rPr>
      <t xml:space="preserve"> ( 09.03.2023 tarihinde yüklenici firma ile sözleşme imzalanmıştır. 19.03.2023 tarihinde yer teslimi yapılmıştır.)</t>
    </r>
  </si>
  <si>
    <r>
      <rPr>
        <b/>
        <sz val="11"/>
        <color indexed="8"/>
        <rFont val="Arial"/>
        <family val="2"/>
        <charset val="162"/>
      </rPr>
      <t>Devam Ediyor. (</t>
    </r>
    <r>
      <rPr>
        <sz val="11"/>
        <color indexed="8"/>
        <rFont val="Arial"/>
        <family val="2"/>
        <charset val="162"/>
      </rPr>
      <t xml:space="preserve"> Yer Teslimi tutanağındaki şerhler nedeni ile 15.02.2023 tarihinde resmi yer teslimi yapılmış, fiili yer teslimi yapılmamıştır.)</t>
    </r>
  </si>
  <si>
    <t xml:space="preserve">AVCILAR </t>
  </si>
  <si>
    <r>
      <rPr>
        <b/>
        <sz val="11"/>
        <rFont val="Arial"/>
        <family val="2"/>
        <charset val="162"/>
      </rPr>
      <t>Devam Ediyor.</t>
    </r>
    <r>
      <rPr>
        <sz val="11"/>
        <color rgb="FF000000"/>
        <rFont val="Arial"/>
        <family val="2"/>
        <charset val="162"/>
      </rPr>
      <t xml:space="preserve"> (% 82 fiziki gerçekleşme ile iş devam etmektedir.)</t>
    </r>
  </si>
  <si>
    <r>
      <rPr>
        <b/>
        <sz val="11"/>
        <color indexed="8"/>
        <rFont val="Arial"/>
        <family val="2"/>
        <charset val="162"/>
      </rPr>
      <t>Devam Ediyor.</t>
    </r>
    <r>
      <rPr>
        <sz val="11"/>
        <color indexed="8"/>
        <rFont val="Arial"/>
        <family val="2"/>
        <charset val="162"/>
      </rPr>
      <t>(% 80 fiziki gerçekleşme ile iş devam etmektedir.)</t>
    </r>
  </si>
  <si>
    <t>GÖÇMEN SAĞLIĞI MERKEZİ</t>
  </si>
  <si>
    <t>İstanbul Sultanbeyli Necip Fazıl Güçlendirilmiş Göçmen Sağlığı Merkezi(Aile Sağlığı Merkezi) (12 AHB)</t>
  </si>
  <si>
    <t>İstanbul Sancaktepe Samandıra Göçmen Sağlığı Merkezi(Aile Sağlığı Merkezi) (8 AHB)</t>
  </si>
  <si>
    <t>İstanbul Pendik Yeşilbağlar Göçmen Sağlığı Merkezi(Aile Sağlığı Merkezi) (8 AHB)</t>
  </si>
  <si>
    <t>İstanbul Bağcılar İnönü Göçmen Sağlığı Merkezi(Aile Sağlığı Merkezi) (8 AHB)</t>
  </si>
  <si>
    <t>İstanbul Arnavutköy Merkez Güçlendirilmiş Göçmen Sağlığı Merkezi(Aile Sağlığı Merkezi) (12 AHB)</t>
  </si>
  <si>
    <t>İstanbul Bahçelievler Kocasinan Göçmen Sağlığı Merkezi(Aile Sağlığı Merkezi) (8 AHB)</t>
  </si>
  <si>
    <t>İstanbul Sultangazi Gazi Güçlendirilmiş Göçmen Sağlığı Merkezi(Aile Sağlığı Merkezi) (12 AHB)</t>
  </si>
  <si>
    <t>İstanbul Esenyurt Hamit Demir Güçlendirilmiş Göçmen Sağlığı Merkezi(Aile Sağlığı Merkezi) (12 AHB)</t>
  </si>
  <si>
    <t>İstanbul Küçükçekmece Halkalı Güçlendirilmiş Göçmen Sağlığı Merkezi(Aile Sağlığı Merkezi) (12 AHB)</t>
  </si>
  <si>
    <t>İstanbul Çatalca Kaleiçi Sağlıklı Hayat Merkezi + Merkez 1 Nolu ASM (10 AHB)</t>
  </si>
  <si>
    <t>İstanbul Büyükçekmece Atatürk Sağlıklı Hayat Merkezi + Hekimbaşı Mustafa Behçet ASM (6 AHB)</t>
  </si>
  <si>
    <t>İstanbul Büyükçekmece Atatürk Mahallesi Aile Sağlığı Merkezi (7 AHB)</t>
  </si>
  <si>
    <t>İstanbul Beylikdüzü 14 Nolu Aile Sağlığı Merkezi (7 AHB)</t>
  </si>
  <si>
    <t>İstanbul Beylıkdüzü Gazel Sokak Aile Saglıgı Merkezı (5AHB )</t>
  </si>
  <si>
    <t>İstanbul Avcılar Gümüspala Kuruçesme Aile Sağlıgı Merkezi (4 AHB)</t>
  </si>
  <si>
    <t>İstanbul Pendik Çiğdem SHM+ASM (9AHB)</t>
  </si>
  <si>
    <t>İstanbul Küçükçekmece 22 nolu ASM (6AHB)</t>
  </si>
  <si>
    <t>İstanbul Arnavutköy Hicret ASM (6AHB)</t>
  </si>
  <si>
    <t>İstanbul Bağcılar Veysel Karanı Caddesi Aile Sağlığı Merkezi (2AHB)</t>
  </si>
  <si>
    <t>İstanbul Sultanbeyli 4 Nolu Aile Sağlığı Merkezi (7AHB)</t>
  </si>
  <si>
    <t>İstanbul Sultanbeyli Abdurrahman Gazi Aile Sağlığı Merkezi (2AHB)</t>
  </si>
  <si>
    <t>İstanbul Sultangazi Gazi Caddesi Aile Sağlığı Merkezi (2AHB)</t>
  </si>
  <si>
    <t>İstanbul Kartal 21 Nolu Aile Sağlığı Merkezi (9 AHB)+ Sağlıklı Hayat Merkezi</t>
  </si>
  <si>
    <t>İstanbul Bakırköy 8 Nolu Aile Sağlığı Merkezi (8 AHB)</t>
  </si>
  <si>
    <t>İstanbul Bağcılar Güneşli Aile Sağlığı Merkezi (4 AHB)</t>
  </si>
  <si>
    <t>İstanbul Arnavutköy Fatih Sokak Aile Sağlığı Merkezi (7 AHB)+ Sağlıklı Hayat Merkezi</t>
  </si>
  <si>
    <t>İstanbul Pendik Velibaba 35 Nolu Aile Sağlığı Merkezi (6 (AHB)</t>
  </si>
  <si>
    <t xml:space="preserve"> FATİH İLÇESİ YURTKUR BİNASI RESTORASYON,İNŞAAT MÜH.VS. PROJELERİNİN HAZIRLANMASI İŞİ</t>
  </si>
  <si>
    <t>703 ADA 4 PARSELDEKİ ŞİŞLİ MAÇKA AKİF TUNCEL TEKNİK VE ENDÜSTRİ MESLEK LİSESİ RÖLÖVE, RESTİTÜSYON, RESTORASYON, İNŞAAT MÜH., MAKİNE MÜH., ELEKTRİK MÜH</t>
  </si>
  <si>
    <t>929 ADA 1 PARSEL BEYOĞLU HÜKÜMET KONAĞI BİNASI RESTORASYONU TAMAMLAMA VE ÇEVRE DUVARLARI YAPIM İŞİ</t>
  </si>
  <si>
    <t>95 PAFTA 538 ADA, 40 PARSELDE BULUNAN SARIYER EĞİTİM ARAŞ. HAST. BİNALARININ RÖLÖVE, REST. REST. İNŞ MAK. ELEKT. MÜH. PROJ. ZEMİN VE T. ETÜT RAP. HAZ</t>
  </si>
  <si>
    <t>ADALAR İLÇESİ 1 ADA 23 PARSELDEKİ HEYBELİADA BAHRİYE MEKTEBİ CAMİİ RESTORASYON UYGULAMA İŞİ</t>
  </si>
  <si>
    <t>HEYBELİADA</t>
  </si>
  <si>
    <t>AYASOFYA MİNARELERİNİN KORUMA PROJELERİNİN HAZIRLANMASI İŞİ</t>
  </si>
  <si>
    <t>BAKIRKÖY İLÇESİ 375 ADA 2 PARSELDE YER ALAN SU KULESİNİN RÖLÖVE RESTİTÜSYON RESTORASYON VE PROJELERİNİN HAZIRLANMASI</t>
  </si>
  <si>
    <t>BAYRAMPAŞA İLÇESİ 11 PAFTA 3720 PARSELDE BULUNAN İSTANBUL EMNİYET MÜDÜRLÜĞÜ ÇEVİK KUVVET ŞUBE MÜDÜRLÜĞÜ BAYRAMPAŞA YERLEŞKESİ B VE C BLOKLARIN CEPHE S</t>
  </si>
  <si>
    <t>BEYOĞLU İLÇESİ, KULAKSIZ MAHALLESİ, 1423 ADA 9 PARSEL, BEYOĞLU KULAKSIZ POLİS MERKEZİ AMİRLİĞİ HİZMET BİNASI İŞİ</t>
  </si>
  <si>
    <t>BÜYÜK REŞİT PAŞA İ.Ö.O. BAHÇESİNDE YER ALAN ESKİ ESERİN RÖLÖVE, RES., REST., İNŞAAT MÜH. PROJELERİNİN HAZIRLANMASI İŞİ</t>
  </si>
  <si>
    <t>BÜYÜKADA KAYMAKAMLIK BİNASININ RESTORASYON PROJESİ UYGULAMA İŞİ</t>
  </si>
  <si>
    <t>BÜYÜKADA</t>
  </si>
  <si>
    <t>CAĞALOĞLU MESLEKİ VE TEKNİK ANADOLU LİSESİ RESTORASYON İŞİ</t>
  </si>
  <si>
    <t>ÇAPA FEN LİSESİ ÇATI ONARIMININ YAPILMASI VE KIZ YATAKHANE BİNASI RESTORASYONU İŞİ</t>
  </si>
  <si>
    <t>ÇATALCA İLÇESİ 5 PAFTA 413 PARSELDE BULUNAN KALFAKÖY ŞEYH SİNAN CAMİİ VE HAZİRESİ, 5 PAFTA 455 PARSELDE BULUNAN II.BEYAZID HAMAMI VE SULTAN ÇEŞMESİNİN</t>
  </si>
  <si>
    <t>ÇATALCA İLÇESİ, İNCEĞİZ KÖYÜ CAMİİ (BAHÇELİ KARGİR CAMİİ VE MÜŞTEMİLAT) RESTORASYONU ŞADIRVAN, BAY VE BAYAN TUVALET VE ABDESTHANE YAPILARININ YAPILMASI</t>
  </si>
  <si>
    <t>ÇATALCA İLÇESİ, SUBAŞI MAH., 117 ADA,1 PARSEL SAYILI, SUBAŞI CAMİ HAZİRE ALANININ (KIRIM HANLARI MEZARLIĞI) REST. PROJESİ UYGULAMA İŞİ</t>
  </si>
  <si>
    <t>EYÜP İLÇESİ, 34 PAFTA 349 ADA 12-42-50 PARSELDEKİ ESKİ ESER BİNALARIN REKONSTRÜKSİYON İKMAL İŞİ</t>
  </si>
  <si>
    <t>FATİH İLÇESİ 1061 ADA 76 PARSELDE YER ALAN SARAÇHANE AMCAZADE HÜSEYİN PAŞA KÜLLİYESİ RESTORASYON (UYGULAMA) İKMAL İŞİ</t>
  </si>
  <si>
    <t>FATİH İLÇESİ 57 ADA 7 PARSELDE BULUNAN SULTANAHMET AYASOFYA-İ KEBİR CAMİİ’NİN 240 METRE AKORDİYON BARİYER ALIM İŞİ</t>
  </si>
  <si>
    <t>FATİH İLÇESİ HEKİMOĞLU ALİ PAŞA CAMİSİ VE KÜLLİYESİNİN RESTORASYON UYGULAMA İŞİ</t>
  </si>
  <si>
    <t>FATİH İLÇESİ, 1061 ADA 76 PARSELDE YER ALAN SARAÇHANE AMCAZADE HÜSEYİN PAŞA KÜLLİYESİ RESTORASYON (UYGULAMA) İŞİ</t>
  </si>
  <si>
    <t>FATİH İLÇESİ, 121 ADA 30-35-36-37-38-39-40 PARSELLERDEKİ SULTANAHMET TEKNİK VE END. MESLEK LİSESİ BİNALARININ RESTORASYON İŞİ</t>
  </si>
  <si>
    <t>FATİH İLÇESİ, 305 ADA 2-3 PARSELDE YER ALAN ŞEKER HAN BİNASININ RESTORASYONU UYGULAMA İKMAL İŞİ</t>
  </si>
  <si>
    <t>FATİH İLÇESİ, 31 ADA 7 PARSELDE YER ALAN FATMA SULTAN CAMİİ (GÜMÜŞHANEVİ TEKKESİ) REKONSTRÜKSİYON UYGULAMA İŞİ</t>
  </si>
  <si>
    <t>FATİH İLÇESİ, 86 PAFTA 122 ADA 1 PARSELDEKİ SOKULLU TUBA KIZ KURAN KURSU BİNASININ RÖLÖVESİ İLE RESTİTÜSYON, RESTORASYON, STATİK, MEKANİK VE ELEKTRİK</t>
  </si>
  <si>
    <t>FATİH İLÇESİ, MUSTAFA İSMET EFENDİ TEKKESİ CAMİİ, BAHÇE DUVARLARI RESTORASYONU VE ÇEVRE DÜZENLEMESİ İKMAL İŞİ</t>
  </si>
  <si>
    <t>HARİCİYE NEZARETİ (İL MAHALLİ İDARELER MÜDÜRLÜĞÜ) BİNASI REKONSTRÜKSİYON UYGULAMA İŞİ</t>
  </si>
  <si>
    <t>HAYDARPAŞA TEKNİK VE ENDÜSTRİ MESLEK LİSESİ YERLEŞKESİNDE BULUNAN KARGİR YAPININ RESTORASYONU İŞİ</t>
  </si>
  <si>
    <t>İSTANBUL İL KÜLTÜR MÜDÜRLÜĞÜ HİZMET BİNASI CEPHE RESTORASYONU, ELEKTRİK, MEKANİK VE ÇEVRE DÜZENLEMESİ İLE MÜTEFERRİK İŞLER YAPILMASI İŞİ</t>
  </si>
  <si>
    <t>İSTANBUL İLİ BAKIRKÖY İLÇESİ 251 ADA 17 PARSELDE BULUNAN REŞADİYE CAMİİNİN RESTORASYON UYGULAMA İŞİ</t>
  </si>
  <si>
    <t>İSTANBUL İLİ FATİH İLÇESİ 152 ADA 3 PARSELDE BULUNAN KUMKAPI KARAKOLUNUN RESTORASYON UYGULAMA İŞİ</t>
  </si>
  <si>
    <t>İSTANBUL İLİ FATİH İLÇESİ, 31 ADA 7 PARSELDE YER ALAN FATMA SULTAN CAMİİ (GÜMÜŞHANEVİ TEKKESİ) İKMAL REKONSTRÜKSİYON UYGULAMA İŞİ</t>
  </si>
  <si>
    <t>İSTANBUL İLİ, BEYOĞLU İLÇESİ, 1155 ADA 1 PARSELDE YER ALAN KUZEY DENİZ SAHA KOMUTANLIĞI D BLOK, B BLOK BİNALARININ RESTORASYONU VE ÇEVRE DÜZENLEMESİ İŞİ</t>
  </si>
  <si>
    <t>İSTANBUL İLİ, BEYOĞLU İLÇESİ, 166 PAFTA, 1155 ADA, 1 PARSEL İÇİNDEKİ KASIMPAŞA DENİZ HASTANESİ D BLOK VE H BLOK RESTORASYONU UYGULAMA İŞİ</t>
  </si>
  <si>
    <t>İSTANBUL İLİ, FATİH İLÇESİ HASEKİ BOSTAN HAMAMI RESTORASYONU İKMAL İŞİ</t>
  </si>
  <si>
    <t>İSTANBUL İLİ, FATİH İLÇESİ HASEKİ BOSTAN HAMAMI RESTORASYONU İŞİ</t>
  </si>
  <si>
    <t>İSTANBUL İLİ, FATİH İLÇESİ, 121 ADA 30-35-36-37-38-39-40 PARSELLERDE YER ALAN SULTANAHMET TEKNİK VE ENDÜSTRİ MESLEK LİSESİ A VE B BLOK BİNALARININ RES</t>
  </si>
  <si>
    <t>İSTANBUL İLİ, FATİH İLÇESİ, CİBALİ KARAKOLU VE CEBE ALİ TÜRBESİ RESTORASYONU İŞİ</t>
  </si>
  <si>
    <t>İSTANBUL İLİ, FATİH İLÇESİ, FATİH CAMİ HAZİRESİ VE ÇEVRE DUVARLARININ PROJELENDİRİLMESİ VE RESTORASYONU İŞİ</t>
  </si>
  <si>
    <t>KABATAŞ ERKEK LİSESİ YATAKHANE BİNASI VE MÜŞTEMİLATI BİNALARI RESTORASYON İKMAL İŞİ</t>
  </si>
  <si>
    <t>KADIKÖY İLÇESİ, 469 ADA 59, 60 PARSELLERDE YER ALAN HASANPAŞA CAMİİ İLE SIBYAN MEKTEBİ RESTORASYONU VE ÇEVRE DÜZENLEMESİ İŞİ</t>
  </si>
  <si>
    <t>KADIKÖY İLÇESİ, 95 PAFTA, 1288 ADA, 17 PARSELDE BULUNAN KADIKÖY KIZ LİSESİ (MAHMUT MUHTAR PAŞA KÖŞKÜ) RESTORASYONU İŞİ</t>
  </si>
  <si>
    <t>KADIKÖY OSMANGAZİ İLKÖĞRETİM OKULU RESTORASYONU İKMAL İŞİ</t>
  </si>
  <si>
    <t>KARTAL İLÇESİ 961 ADA, 37 PARSELDE YER ALAN TARİHİ YAKACIK HAMAMININ RÖLÖVE, RESTİTÜSYN, RESTORASYON, İNŞAAT MÜHENDİSLİĞİ, MAKİNE MÜH.</t>
  </si>
  <si>
    <t>MİMAR SİNAN GÜZEL SANATLAR ÜNİVERSİTESİ DOLMABAHÇE YERLEŞKESİ İÇERİSİNDE YER ALAN YAPILARIN (VE BAHÇE DUVARLARININ RÖLÖVE RESTİTÜSYON, RESTORASYON, İN</t>
  </si>
  <si>
    <t>MİMAR SİNAN TÜRBESİ BAKIM ONARIM İŞİ</t>
  </si>
  <si>
    <t>SİYAVUŞPAŞA MAH., 23 PAFTA 4828 PARSELDE BULUNAN HAMAM KALINTISI, SARNIÇ KALINTISI VE ÇEŞMENİN RÖLÖVE, RESTİTÜSYON VE RESTORASYON PROJELERİNİN HAZIRL</t>
  </si>
  <si>
    <t>ŞİŞLİ İLÇESİ 1946 ADA, 129 PARSELDE YER ALAN HAREM KÖŞKÜNÜN RESTORASYONU İŞİ</t>
  </si>
  <si>
    <t>ŞİŞLİ İLÇESİ 279 PAFTA, 2152 ADA 199 PARSELDE YER ALAN DARÜLACEZE TESİSİ MÜESSESESİ MÜLKİYETİNDEKİ YAPILARIN RÖLÖVE, RESTİTASYON, RESTORASYON, İNŞAAT</t>
  </si>
  <si>
    <t>ŞURA-I DEVLET BİNASININ REKONSTRÜKSİYONU, HARİCİYE NEZARETİ (MAHALLİ İDARELER) BİNASININ RESTORASYONU VE ÇEVRE DÜZENLEMESİ İŞİ</t>
  </si>
  <si>
    <t>ÜSKÜDAR 441 ADA 35 PARSELDE BULUNAN AHMET ÇELEBİ CAMİİNİN RESTORASYONU İŞİ</t>
  </si>
  <si>
    <t>ÜSKÜDAR İLÇESİ 443 ADA 24 PARSELDEKİ AZİZ MAHMUT HÜDAYİ KÜLLİYESİ ÇEVRE DÜZENLEME İŞİ</t>
  </si>
  <si>
    <t>ÜSKÜDAR İLÇESİ, 27 ADA 15 PARSELDEKİ AHMET RATIP PAŞA KÖŞKÜ (ÇAMLICA KIZ LİSESİ) RESTORASYON TAMAMLAMA UYGULAMA İŞİ</t>
  </si>
  <si>
    <t>ÜSKÜDAR İLÇESİ, KANDİLLİ KIZ ANADOLU LİSESİ ALANINDAKİ ESKİ ESER SU DEPOSUNUN R.R.R., İNŞ. MÜH., MAK. MÜH., ELEK. MÜH. PROJELERİ HAZIRLANMASI İŞİ</t>
  </si>
  <si>
    <t>YILDIZ SARAYI BÜYÜK MABEYN KÖŞKÜ’NÜ ÇEVRELEYEN ÇİT KASRI, YAVERAN KÖŞKÜ, SET KÖŞKÜ VE BAĞLANTILI YAPILARIN RESTORASYONU ÇEVRE DÜZENLEME, ELEKTRİK, MEK</t>
  </si>
  <si>
    <t>YILDIZ SARAYI MUSAHİPAĞALAR KÖŞKÜNÜN RÖLÖVE, RESTİTÜSYON, RESTORASYON PROJELERİNİN HAZIRLANMASI İŞİ</t>
  </si>
  <si>
    <t>YILDIZ TEKNİK ÜNİVERSİTESİ DAVUTPAŞA KAMPÜSÜ SANCAK KÖŞKÜ RESTORASYONU İŞİ</t>
  </si>
  <si>
    <t>ZEYTİNBURNU İLÇESİ, BALIKLI RUM HASTANESİ ÇATI ONARIMI İŞİ</t>
  </si>
  <si>
    <t>İSTANBUL İL JANDARMA KOMUTANLIĞI MASLAK KIŞLASI ANA HİZMET BİNASI ONARIM İŞİ (DIŞ CEPHE MANTOLAMA VE EK ONA.) VE İST. İJK ŞİLE İLÇE J.K. ONARIM İŞİ</t>
  </si>
  <si>
    <t>İSTANBUL İLİ ATAŞEHİR İLÇESİ İÇERENKÖY MAHALLESİ (913 ADA 257 PARSEL) POLİS MERKEZİ AMİRLİĞİ YAPIM İŞİ</t>
  </si>
  <si>
    <t>İSTANBUL İLİ BAYRAMPAŞA İLÇE EMNİYET MÜDÜRLÜĞÜ YAPIM İŞİ</t>
  </si>
  <si>
    <t>İSTANBUL İLİ ÇATALCA İLÇESİ BİNKILIÇ JANDARMA KOMUTANLIĞI HİZMET BİNASI VE LOJMAN BİNASI ONARIM</t>
  </si>
  <si>
    <t>İSTANBUL İLİ SİLİVRİ İLÇESİ 6159 ADA 12 PARSELE SİLİVRİ HÜKÜMET KONAĞI YAPIM İŞİ</t>
  </si>
  <si>
    <t>KUMBURGAZ JANDARMA ÖZEL EĞİTİM MERKEZİ KOMUTANLIĞINDA BULUNAN BAZI MOTELLERE ISITMA SİSTEMİ YAPILMASI İŞİ</t>
  </si>
  <si>
    <t>İSTANBUL İL EMNİYET MÜDÜRLÜĞÜ ATATÜRK HAVALİMANI YERLEŞKESİ KAÇAKÇILIK ŞUBE MÜDÜRLÜĞÜ DEPO ONARIM İŞİ</t>
  </si>
  <si>
    <t>İhale Dosyası Hazırlanıyor</t>
  </si>
  <si>
    <t>32 Derslik  Ortaokul</t>
  </si>
  <si>
    <t xml:space="preserve">Merkez Mahallesi OrtAnaokulukul Yapım İşi (1567 Ada, 13 Parsel) </t>
  </si>
  <si>
    <t xml:space="preserve">Haraççı Mahallesi OrtAnaokulukul Yapım İşi (5051 Ada, 1-18 Parseller) </t>
  </si>
  <si>
    <t>32 Derslik  İlkokul</t>
  </si>
  <si>
    <t>Gazİlkokulsmanpaşa</t>
  </si>
  <si>
    <t>Yıldıztabya Mahallesi  İlkokul Yapım İşi (6806 ada, 1 parsel)</t>
  </si>
  <si>
    <t>Sarıgöl Mahallesi  OrtAnaokulukul Yapım İşi (1452 ada, 35-36 parsel)</t>
  </si>
  <si>
    <t>Sarıgöl Mahallesi  İlkokul Yapım İşi (1452 ada, 35-36 parsel)</t>
  </si>
  <si>
    <t>Sarıgöl Mahallesi  OrtAnaokulukul Yapım İşi (1947 ada, 5 parsel)</t>
  </si>
  <si>
    <t>12 Derslik  Anaokulu</t>
  </si>
  <si>
    <t>Fatih Mahallesi  Anaokulu Yapım İşi (6223 Ada, 13 Parsel)</t>
  </si>
  <si>
    <t>24 Derslik  Ortaokul</t>
  </si>
  <si>
    <t>Fatih Mahallesi Anaokulu Yapım İşi İkmal (6223 Ada, 13 Parsel)</t>
  </si>
  <si>
    <t>Şişli Mahallesi Özel Eğitim Anaokulu Yapım İşi (1740 Ada, 8 Parsel) (ÖE-Anaokulu)</t>
  </si>
  <si>
    <t>Maden Mahallesi Özel Eğitim Anaokulu Yapım İşi (e:1310 y:1885 Ada, 1 Parsel) (ÖE-Anaokulu)</t>
  </si>
  <si>
    <t>Çubuklu Mahallesi Özel Eğitim Anaokulu Yapım İşi (180 Ada, 37 Parsel) (ÖE-Anaokulu)</t>
  </si>
  <si>
    <t>Projeler kontrol aşamasında.</t>
  </si>
  <si>
    <t>Çamçeşme Mahallesi  Özel Eğitim Anaokulu Yapım İşi (11423 Ada, 10 parsel) (ÖE-Anaokulu)</t>
  </si>
  <si>
    <t>Kapsamda değil.</t>
  </si>
  <si>
    <t>4 Derslik  Anaokulu</t>
  </si>
  <si>
    <t>Yukarı Dudullu Mahallesi Anaokulu Yapım İşi  (946 Ada, 15 Parsel)</t>
  </si>
  <si>
    <t>Sözleşme: 10.11.2022 (13.853.000 TL), Ruhsat:14.12.2022</t>
  </si>
  <si>
    <t>6 Derslik  Anaokulu</t>
  </si>
  <si>
    <t xml:space="preserve">Gazi Mahallesi AnaokuluYapım İşi (1141 Ada, 4 Parsel) ÇŞİDB </t>
  </si>
  <si>
    <t>İhale Dosyası Hazır, arsa sorununun çözümü bekleniyor</t>
  </si>
  <si>
    <t xml:space="preserve">Adil Mahallesi Anaokulu Yapım İşi (7224 Ada, 8 Parsel)  ÇŞİDB </t>
  </si>
  <si>
    <t>64354084 sayılı yazı ile kapsamdan çıkarıldı</t>
  </si>
  <si>
    <t>Esenyurt (Merkez) Mahallesi  Anaokulu Yapım İşi (2947 Ada, 45 Parsel)</t>
  </si>
  <si>
    <t>İhale Dosyası Hazır, ihale dairesinde</t>
  </si>
  <si>
    <t xml:space="preserve">Alemdağ Mahallesi (0 Ada, 390 Parsel) Anaokulu Yapım İşi </t>
  </si>
  <si>
    <t>BİAŞ Mimar Sinan Mahallesi Anaokulu Yapım İşi (206 Ada, 3 Parsel)  ÇŞİDB (%100 nakdi)</t>
  </si>
  <si>
    <t>BİAŞ Mimar Sinan Mahallesi Anaokulu Yapım İşi (277 Ada, 2 ve 3 Parsel)  ÇŞİDB (%100 nakdi)</t>
  </si>
  <si>
    <t>3976-6 İLE AYNI PAKETTE. (29.763.000 TL)
Sözleşme: 03.11.2022, Ruhsat:06.12.2022</t>
  </si>
  <si>
    <t>Esenyalı Mahallesi Anaokulu Yapım İşi (10318 Ada, 4 Parsel) ÇŞİDB</t>
  </si>
  <si>
    <t>10318-4 İLE AYNI PAKETTE. (29.763.000 TL)
Sözleşme: 03.11.2022, Ruhsat:ALINAMADI
VAZİYET PLANI REVZİYONU YAPILDI, HALA SORUNLU. İŞ BAŞLAMADI.</t>
  </si>
  <si>
    <t>BİAŞ Kurtköy Mahallesi Anaokulu Yapım İşi (3976 Ada, 6 Parsel) ÇŞİDB (%100 nakdi)</t>
  </si>
  <si>
    <t>Sözleşme:17.10.2022 (19.138.000 TL), Ruhsat:16.11.2022</t>
  </si>
  <si>
    <t xml:space="preserve">Firüzköy Mahallesi  Anaokulu Yapım İşi (667 Ada, 2 Parsel) ÇŞİB </t>
  </si>
  <si>
    <t>Sözleşme: 19.08.2022 (22.222.000 TL), Ruhsat:03.10.2022</t>
  </si>
  <si>
    <t xml:space="preserve">Firüzköy Mahallesi Anaokulu Yapım İşi (654 Ada, 5 Parsel) ÇŞİB </t>
  </si>
  <si>
    <t>Sözleşme: 14.09.2022 (19.300.000 TL), Ruhsat:21.10.2022 Revize projelere göre devam etmekte</t>
  </si>
  <si>
    <t>BİAŞ Gürpınar Mahallesi Anaokulu Yapım İşi (661 Ada, 6 Parsel) (ÇŞİDB) (%100 nakdi)</t>
  </si>
  <si>
    <t>Sözleşme: 21.09.2022 (21.900.000 TL), Ruhsat:25.01.2023
DAMGA VERGİSİ SEBEBİYLE DAVASI VAR, 62363045 SAYILI YAZIMIZ İLE VAZİYETİ REVİZE EDİLDİ</t>
  </si>
  <si>
    <t>BİAŞ Gürpınar Mahallesi Anaokulu Yapım İşi  (984 Ada, 1 Parsel) (ÇŞİDB) (%100 nakdi)</t>
  </si>
  <si>
    <t>Sözleşme: 24.11.2022 (19.945.000 TL), Ruhsat:11.01.2023
(REVİZE PROJEYE GÖRE İKSA ÇALIŞMALARI TAMAMLANMAK ÜZERE)</t>
  </si>
  <si>
    <t>BİAŞ Gürpınar Mahallesi  Anaokulu Yapım İşi (643 Ada, 13 Parsel) (ÇŞİDB) (%100 nakdi)</t>
  </si>
  <si>
    <t>Sözleşme: 26.10.2022 (19.000.000 TL), Ruhsat:25.11.2022
SOSYAL SEBEPLERLE OKULA BAŞLANAMAMIŞTIR.</t>
  </si>
  <si>
    <t>BİAŞ İkitelli Mahallesi  Anaokulu Yapım İşi (1251 Ada, 16 Parsel) ÇŞİDB (%100 nakdi)</t>
  </si>
  <si>
    <t>06/12/2022 tarihinde ihalesi yapıldı.
İHALE İPTAL EDİLDİ. 04.04.2023 tarihinde İHALESİ TEKRAR YAPILACAK</t>
  </si>
  <si>
    <t xml:space="preserve">Halkalı Mahallesi  Anaokulu Yapım İşi (0 Ada, 5334 Parsel) ÇŞİDB </t>
  </si>
  <si>
    <t>Sözleşme: 29.11.2022 (15.169.665 TL), Ruhsat:04.01.2023</t>
  </si>
  <si>
    <t xml:space="preserve">Fevziçakmak Mahallesi Anaokulu Yapım  İşi (1543 Ada, 4 Parsel)  ÇŞİB </t>
  </si>
  <si>
    <t>Sözleşme: 28.12.2022 (11.256.000 TL)
RUHSAT:03.02.2023</t>
  </si>
  <si>
    <t xml:space="preserve">Bahçelievler Mahallesi  Anaokulu Yapım İşi (571 Ada, 5 Parsel) ÇŞİB </t>
  </si>
  <si>
    <t>28/11/2022 tarihinde ihalesi yapıldı. 
İHALE İPTAL EDİLDİ. 31.03.2023 tarihinde İHALESİ TEKRAR YAPILACAK.</t>
  </si>
  <si>
    <t xml:space="preserve">Barbaros Mahallesi Anaokulu Yapım İşi (1220 Ada, 5 Parsel) ÇŞİB </t>
  </si>
  <si>
    <t>Sözleşmesi imzalandı:13.12.2022
RUHSAT :10.02.2023</t>
  </si>
  <si>
    <t xml:space="preserve">Fatih Mahallesi  Anaokulu Yapım İşi (0 Ada, 1854 Parsel) ÇŞİDB </t>
  </si>
  <si>
    <t>Ağaçların taşınması sorunu çözümlenemedi, 57881917 SAYILI YAZIMIZLA 46 İŞ KAPSAMINDAN ÇIKARILDI</t>
  </si>
  <si>
    <t xml:space="preserve">Atışalanı Mahallesi  Anaokulu Yapım İşi Yapım İşi (973 Ada, 2 Parsel) ÇŞİDB </t>
  </si>
  <si>
    <t xml:space="preserve">Samandıra Mahallesi Anaokulu Yapım İşi  (0 Ada, 301 Parsel) </t>
  </si>
  <si>
    <t>İhale Dosyası Hazırlanıyor (Plan Kote Yaptırıldı)</t>
  </si>
  <si>
    <t>15 Temmuz Mahallesi Anaokulu Yapım İşi (1652 ada, 8 parsel)</t>
  </si>
  <si>
    <t>16 Derslik  Ortaokul</t>
  </si>
  <si>
    <t>Kanlıca Mahallesi  İlkokulu Yapım İşi (149 Ada, 22 Parsel)</t>
  </si>
  <si>
    <t xml:space="preserve">Muratpaşa Mahallesi  İlkokulu Yapım İşi (23585 Parsel) </t>
  </si>
  <si>
    <t>SGB tarafından 15.02.2023 tarih, 70395977 sayılı yazı ile ihale talimatı veridi</t>
  </si>
  <si>
    <t>Merkez Mahallesi  İlkokulu Yapım İşi (22276 Parsel)</t>
  </si>
  <si>
    <t>Kayabaşı Mahallesi  Anaokulu Yapım İşi (961 Ada, 1 parsel)</t>
  </si>
  <si>
    <t>Kayabaşı Mahallesi  İlkokulu Yapım İşi (961 Ada, 1 parsel)</t>
  </si>
  <si>
    <t xml:space="preserve">Tahtakale Mahallesi Anaokulu Ek Bina  Yapım İşi (648 Ada, 4 Parsel) </t>
  </si>
  <si>
    <t xml:space="preserve">Tahtakale Mahallesi İlkokul  Yapım İşi
(648 Ada, 4 Parsel) </t>
  </si>
  <si>
    <t xml:space="preserve">Tahtakale Mahallesi OrtAnaokulukul Yapım İşi
 (648 Ada, 4 Parsel) </t>
  </si>
  <si>
    <t>15 Temmuz Mahallesi OrtAnaokulukul Yapım İşi
 (1630 ada, 20 parsel)</t>
  </si>
  <si>
    <t>15 Temmuz Mahallesi İlkokul Yapım İşi
 (1630 ada, 20 parsel)</t>
  </si>
  <si>
    <t>15 Temmuz Mahallesi OrtAnaokulukul Yapım İşi
 (1648 ada, 5 parsel)</t>
  </si>
  <si>
    <t xml:space="preserve">15 Temmuz Mahallesi İlkokul Yapım İşi
 (1648 ada, 5 parsel) </t>
  </si>
  <si>
    <t>14.03.2023 tarihinde ihalesi yapılacak.
Ada Parseli değişti : 5330/1 oldu.</t>
  </si>
  <si>
    <t>Alibey Mahallesi  Anaokulu Yapım İşi 1757 Ada, 1 Parsel (ÇŞİDB)</t>
  </si>
  <si>
    <t>Proje aşamasında, TVK bekleniyor</t>
  </si>
  <si>
    <t>BİAŞ Zekeriyaköy Mahallesi Anaokulu Yapım İşi (1439 Parsel) (ÇŞİDB) (%100 nakdi)</t>
  </si>
  <si>
    <t>Sözleşme: 28.07.2022 (18.488.000 TL), Ruhsat:02.09.2022</t>
  </si>
  <si>
    <t>BİAŞ Kurtköy Mahallesi  Anaokulu Yapım İşi (3993 Ada, 11 Parsel) (ÇŞİDB) (%100 nakdi)</t>
  </si>
  <si>
    <t>Sözleşme: 06.07.2022 (18.397.000 TL), Ruhsat:05.08.2022</t>
  </si>
  <si>
    <t>BİAŞ Gürpınar Mahallesi Anaokulu Yapım İşi (281 Ada, 16 Parsel) (ÇŞİDB) (%100 nakdi)</t>
  </si>
  <si>
    <t>1275-2 İLE AYNI PAKETTE. (34.924.000 TL)
Sözleşme: 03.06.2022, Ruhsat: 16.06.2022
AĞAÇ TAŞIMA-KESİM İŞLEMLERİ AKABİNDE HAFRİYAT YAPILIYOR.</t>
  </si>
  <si>
    <t>BİAŞ Kayabaşı Mahallesi  Anaokulu Yapım İşi (1004 Ada, 4 Parsel) (ÇŞİDB) (%100 nakdi)</t>
  </si>
  <si>
    <t>Sözleşmeı: 12.12.2022 (18.750.000 TL), Ruhsat:27.12.2022</t>
  </si>
  <si>
    <t>BİAŞ Kayabaşı Mahallesi Anaokulu Yapım İşi (992 Ada, 2 Parsel) (ÇŞİDB) (%100 nakdi)</t>
  </si>
  <si>
    <t>1004-4 İLE AYNI PAKETTE. (34.924.000 TL)
Sözleşme: 03.06.2022, Ruhsat: 16.06.2022
62376548 SAYILI YAZIMIZLA BEDAŞIN YG KABLOLARI SEBEBİYLE İHALE SINIRININ KÜÇÜLTÜLMESİ UYGUN GÖRÜLDÜ</t>
  </si>
  <si>
    <t>BİAŞ İkitelli Mahallesi  Anaokulu Yapım İşi (1275 Ada, 2 Parsele) (ÇŞİDB) (%100 nakdi)</t>
  </si>
  <si>
    <t>Sözleşme: 04.08.2022 (12.876.000 TL), Ruhsat:28.09.2022</t>
  </si>
  <si>
    <t xml:space="preserve">Gürpınar Mahallesi  Anaokulu Yapım İşi (1589 Ada 3 Parsel) (ÇŞİDB) </t>
  </si>
  <si>
    <t>Sözleşme: 20.05.2022 (24.124.000 TL), Ruhsat: 16.06.2022</t>
  </si>
  <si>
    <t xml:space="preserve">BİAŞ Hoşdere Mahallesi  12 Derslik Anaokulu Yapım İşi  (666 Ada 1 Parsel) (ÇŞİDB) (%100 nakdi) </t>
  </si>
  <si>
    <t>Sözleşme: 20.05.2022 (20.950.000 TL), Ruhsat: 16.06.2022</t>
  </si>
  <si>
    <t>BİAŞ İkitelli Mahallesi Anaokulu Yapım İşi (1413 Ada 6 Parsel)  (ÇŞİDB) (%100 nakdi) (1413 Ada 6 Parsel)</t>
  </si>
  <si>
    <t xml:space="preserve">Bulgurlu Mahallesi Anaokulu Yapım İşi (1090 ada 2 parsel) </t>
  </si>
  <si>
    <t>Safra Mahallesi Kadriye Moroğlu Anadolu Lisesi Bahçesine Anaokulu Yapım İşi (0 Ada, 6060-6093 Parsel)</t>
  </si>
  <si>
    <t>İhale İptal Edildi 09.09.2022</t>
  </si>
  <si>
    <t>Merkez Mahallesi Anaokulu Yapım İşi (6921 Ada, 7 Parsel)</t>
  </si>
  <si>
    <t>Atışalanı Mahallesi Turgut Reis Mes.Tek. Ve And.Lisesi Bahçesine  Anaokulu Yapım İşi (1085 Ada, 1 Parsel)</t>
  </si>
  <si>
    <t>Atışalanı Mahallesi Oruç Reis İmam Hatip Ortaokulu Bahçesine Anaokulu Yapım İşi (1054 Ada, 7 Parsel)</t>
  </si>
  <si>
    <t>Anadolu Mahallesi Anaokulu Yapım İşi (0 Ada, 825 Parsel)</t>
  </si>
  <si>
    <t>Merkezefendi Mahallesi İlkokul Yapım İşi 
 (3239 Ada,  41 Parsel)</t>
  </si>
  <si>
    <t>İhale İptal Edildi 07.04.2022</t>
  </si>
  <si>
    <t>Kazım Karabekir Mahallesi OrtAnaokulukul Yapım İşi 
 (131 Ada, 4 Parsel)</t>
  </si>
  <si>
    <t>Yukarı Dudullu Mahallesi OrtAnaokulukul Yapım İşi 
(0 Ada, 14207 Parsel)</t>
  </si>
  <si>
    <t>Atatürk Mahallesi İlkokul Yapım İşi (787 Ada, 63 Parsel)</t>
  </si>
  <si>
    <t>İhale İptal Edildi 29.03.2022</t>
  </si>
  <si>
    <t>İçmeler Mahallesi OrtAnaokulukul Yapım İşi (6070 Ada, 1-2 Parsel)</t>
  </si>
  <si>
    <t>Merkez Mahallesi İlkokul Yapım İşi (0 Ada, 7956 Parsel)</t>
  </si>
  <si>
    <t>Aydınlı  Mahallesi İlkokul Yapım İşi (8891 Ada, 2 Parsel)</t>
  </si>
  <si>
    <t>Yayla  Mahallesi OrtAnaokulukul Yapım İşi (0 Ada, 588 Parsel)</t>
  </si>
  <si>
    <t>Yayla Mahallesi İlkokul Yapım İşi (0 Ada, 588 Parsel)</t>
  </si>
  <si>
    <t>Mahmutbey Mahallesi İlkokul Yapım İşi (688-743 Ada 1,2-1 Parsel)</t>
  </si>
  <si>
    <t>Yeni Mahalle (Alibey)  Mahallesi OrtAnaokulukul Yapım İşi  (1677 Ada, 1 Parsel)</t>
  </si>
  <si>
    <t>Yeni Mahalle (Alibey) Mahallesi İlkokul Yapım İşi (1677 Ada, 1 Parsel)</t>
  </si>
  <si>
    <t>16 Derslik  İlkokul</t>
  </si>
  <si>
    <t>Adil Mahallesi İlkokul Yapım İşi (5361 Ada, 1 Parsel)</t>
  </si>
  <si>
    <t>Battalgazi Mahallesi  İlkokul Yapım İşi (253 Ada, 1 Parsel)</t>
  </si>
  <si>
    <t>İhale İptal Edildii 27.07.2022</t>
  </si>
  <si>
    <t>Yenidoğan Mahallesi OrtAnaokulukul Yapım İşi (911 Ada, 1 Parsel)</t>
  </si>
  <si>
    <t>İhale İptal Edildi 27.07.2022</t>
  </si>
  <si>
    <t>Yenidoğan Mahallesi İlkokul Yapım İşi (911 Ada, 1 Parsel)</t>
  </si>
  <si>
    <t>Dolayoba Mahallesi OrtAnaokulukul Yapım İşi (8039 Ada, 10 Parsel)</t>
  </si>
  <si>
    <t>Dolayoba Mahallesi İlkokul Yapım İşi (8039 Ada, 10 Parsel)</t>
  </si>
  <si>
    <t>Yayalar Mahallesi OrtAnaokulukul Yapım İşi (8135 Ada, 8 Parsel)</t>
  </si>
  <si>
    <t>Yayalar Mahallesi İlkokul Yapım İşi (8135 Ada, 8 Parsel)</t>
  </si>
  <si>
    <t>Atakent Mahallesi OrtAnaokulukul Yapım İşi (814 Ada, 1 Parsel)</t>
  </si>
  <si>
    <t>İhale İptal Edildi 04.04.2022</t>
  </si>
  <si>
    <t>Safra Mahallesi OrtAnaokulukul Yapım İşi (0 Ada, 381-11332 Parsel)</t>
  </si>
  <si>
    <t>Güneştepe Mahallesi  İlkokul  Yapım İşi  (19 Ada, 11 Parsel)</t>
  </si>
  <si>
    <t>32 Derslik  İmam Hatip Ortaokulu</t>
  </si>
  <si>
    <t>Atışalanı  Mahallesi İmam Hatip Anaokulu Yapım İşi  (1662 Ada, 1 Parsel)</t>
  </si>
  <si>
    <t>Atışalanı  Mahallesi İlkokul Yapım İşi (1662 Ada, 1 Parsel)</t>
  </si>
  <si>
    <t>Taşdelen Mahallesi OrtAnaokulukul Yapım İşi (560 Ada, 1 Parsel)</t>
  </si>
  <si>
    <t>İhale İptal Edildi 30.03.2022</t>
  </si>
  <si>
    <t>Merkez Mahallesi OrtAnaokulukul Yapım İşi (0 Ada, 4019 Parsel)</t>
  </si>
  <si>
    <t>Kaleiçi Mahallesi İlkokul Yapım İşi (144 Ada, 101 Parsel)</t>
  </si>
  <si>
    <t>Mimarsinan Mahallesi İlkokul Yapım İşi (0 Ada, 3780-3782 Parsel)</t>
  </si>
  <si>
    <t>Gürpınar Mahallesi OrtAnaokulukul Yapım İşi (1005 Ada, 21 Parsel)</t>
  </si>
  <si>
    <t>Gürpınar Mahallesi OrtAnaokulukul Yapım İşi (1453 Ada, 3 Parsel)</t>
  </si>
  <si>
    <t>Gürpınar Mahallesi İlkokul Yapım İşi (1453 Ada, 3 Parsel)</t>
  </si>
  <si>
    <t>Kavaklı  Mahallesi İlkokul Yapım İşi (848 Ada, 2 Parsel)</t>
  </si>
  <si>
    <t>Kavaklı Mahallesi OrtAnaokulukul Yapım İşi (725 Ada, 1 Parsel)</t>
  </si>
  <si>
    <t>Kavaklı Mahallesi İlkokul Yapım İşi (725 Ada, 1 Parsel)</t>
  </si>
  <si>
    <t>Kavaklı  Mahallesi İlkokul Yapım İşi (426 Ada, 22 Parsel)</t>
  </si>
  <si>
    <t>Kayabaşı Mahallesi OrtAnaokulukul Yapım İşi (1010 Ada, 3 Parsel)</t>
  </si>
  <si>
    <t>Kayabaşı Mahallesi OrtAnaokulukul Yapım İşi (1010 Ada, 2 Parsel)</t>
  </si>
  <si>
    <t>Kayabaşı  Mahallesi OrtAnaokulukul Yapım İşi (972 Ada, 5 Parsel)</t>
  </si>
  <si>
    <t>Kayabaşı Mahallesi İlkokul Yapım İşi (962 Ada, 1 Parsel)</t>
  </si>
  <si>
    <t xml:space="preserve">Kayabaşı  Mahallesi OrtAnaokulukul Yapım İşi (964 Ada, 8 Parsel) </t>
  </si>
  <si>
    <t>İkitelli 2  Mahallesi OrtAnaokulukul Yapım İşi (1414 Ada, 8 Parsel)</t>
  </si>
  <si>
    <t>Hoşdere Mahallesi İlkokul Yapım İşi (655 Ada, 1 Parsel)</t>
  </si>
  <si>
    <t>Kemalpaşa  Mahallesi İlkokul Yapım İşi (3412 Ada, 6 Parsel)</t>
  </si>
  <si>
    <t>Fizuköy Mahallesi İlkokul Yapım İşi (626 Ada, 2 Parsel)</t>
  </si>
  <si>
    <t>İhale İptal Edildi 01.04.2022</t>
  </si>
  <si>
    <t>Firuzköy Mahallesi İlkokul Yapım İşi (0 Ada, 6198 Parsel)</t>
  </si>
  <si>
    <t>Firuzköy Mahallesi OrtAnaokulukul Yapım İşi (636 Ada, 8 Parsel)</t>
  </si>
  <si>
    <t>Firuzköy Mahallesi İlkokul  Yapım İşi (636 Ada, 8 Parsel)</t>
  </si>
  <si>
    <t>Merkez Mahallesi OrtAnaokulukul Yapım İşi (0 Ada, 20762 Parsel)</t>
  </si>
  <si>
    <t>Hadımköy Mahallesi İlkokul Yapım İşi (217Ada, 6 Parsel)</t>
  </si>
  <si>
    <t>Taşoluk Mahallesi OrtAnaokulukul Yapım İşi (4132 Ada, 1 Parsel)</t>
  </si>
  <si>
    <t>Merkezefendi Mahallesi İlkokul Yapım İşi (.2965 Ada, 32 Parsel)</t>
  </si>
  <si>
    <t xml:space="preserve">15 Temmuz Mahallesi OrtAnaokulukul Yapım İşi  (3188 Ada, 15 Parsel) </t>
  </si>
  <si>
    <t xml:space="preserve">15 Temmuz Mahallesi İlkokul Yapım İşi (3188 Ada, 15 Parsel) </t>
  </si>
  <si>
    <t>Atakent Mahallesi OrtAnaokulukul Yapım İşi (512 Ada, (Eski : 7 Parsel Yeni : 12 Parsel) (Yık-Yap)</t>
  </si>
  <si>
    <t>Tasfiye Edildi 09.06.2022</t>
  </si>
  <si>
    <t xml:space="preserve">Küçükbakkalköy (Çamlık) Mahallesi Anaokulu Ek Bina Yapım İşi (3327 Ada, 3 Parsel) </t>
  </si>
  <si>
    <t xml:space="preserve">Küçükbakkalköy (Çamlık) Mahallesi OrtAnaokulukul Yapım İşi (3327 Ada, 3 Parsel) </t>
  </si>
  <si>
    <t>Battalgazi Mahallesi İlkokul Yapım İşi (366 Ada, 2 Parsel)</t>
  </si>
  <si>
    <t>Selimpaşa Mahallesi OrtAnaokulukul Yaapım İşi (1030 Ada, 1 Parsel)</t>
  </si>
  <si>
    <t xml:space="preserve">Maltepe Mahallesi İlkokul Yapım İşi  (2903 Ada, 51 Parsel) </t>
  </si>
  <si>
    <t>50. Yıl Mahallesi İlkokul Yapım İşi  (2777 Ada, 1 Parsel)</t>
  </si>
  <si>
    <t>Zübeyde Hanım (75.Yıl) Mahallesi  İlkokul Yapım İşi (662 ada, 5 parsel)</t>
  </si>
  <si>
    <t>Maltepe Mahallesi OrtAnaokulukul Yapım İşi (2940 Ada, 46 Parsel)</t>
  </si>
  <si>
    <t>Mimar Sinan Mahallesi İlkokul Yapım İşi (275 Ada, 1 Parsel)</t>
  </si>
  <si>
    <t>Sarıgazi Mahallesi OrtAnaokulukul Yapım İşi ( 375 Ada, 36 Parsel)</t>
  </si>
  <si>
    <t>Dosteller İştime Engelliler Anaokulu Yapım İşi (407 Ada, 33 Parsel) (Hayırsever Nakdi %50)</t>
  </si>
  <si>
    <t>Kirazlı Mahallesi OrtAnaokulukul Yapım İşi ( 3347 Ada, 11 Parsel)</t>
  </si>
  <si>
    <t>Göktürk Mahallesi İlkokul Yapım İşi  (230 Ada, 1 Parsel)</t>
  </si>
  <si>
    <t>Kumburgaz Mahallesi İlkokul Yapım İşi (363 Ada, 2 Parsel)</t>
  </si>
  <si>
    <t>Samandıra Mahallesi İlkokul Yapım İşi (8245 Ada, 4 Parsel)</t>
  </si>
  <si>
    <t>Merkez Mahallesi İlkokul Yapım İşi (1357 Ada, 5 Parsel)</t>
  </si>
  <si>
    <t>Merkez (Çağlayan) Mahallesi İlkokul Yapım İşi (5854 Ada, 5 Parsel)</t>
  </si>
  <si>
    <t>Hoşdere  Mahallesi İlkokul Yapım İşi (568 Ada, 1 Parsel)</t>
  </si>
  <si>
    <t>Mimar Sinan  Mahallesi OrtAnaokulukul Yapım İşi (651 Ada, Eski 1 Yeni 4 Parsel)</t>
  </si>
  <si>
    <t>Çağdaş Yaşam Prof.Ahmet Merdivenci İlkokulu Yapım İşi (510 ada, 5 Parsel) (Yık-Yap)</t>
  </si>
  <si>
    <t>İhale İptal Edildi 18.07.2022</t>
  </si>
  <si>
    <t>Dolayoba Mahallesi İlkokul Yapım İşi (8723 Ada, 5-6-7 Parseller)</t>
  </si>
  <si>
    <t>Kavaklı Mahallesi OrtAnaokulukul Yapım İşi (307 Ada, 14 Parsel)</t>
  </si>
  <si>
    <t>Sağmalcılar (Altıntepsi)  Mahallesi OrtAnaokulukul Yapım İşi (0 Ada, 23727 Parsel)</t>
  </si>
  <si>
    <t>Celaliye Mahallesi İlkokul Yapım İşi (781 Ada, 2 Parsel)</t>
  </si>
  <si>
    <t>Kavaklı  Mahallesi İlkokul Yapım İşi (482 Ada, 5 Parsel)</t>
  </si>
  <si>
    <t xml:space="preserve">Dolayoba Mahallesi OrtAnaokuluku Yapım İşi l (8723 Ada, 5-6-7 Parsel)
</t>
  </si>
  <si>
    <t>Kavaklı Mahallesi İlkokul Yapım İşi (.307 Ada, 14 Parsel)</t>
  </si>
  <si>
    <t>Yenisahra Nuriye Endürüst İmam Hatip Ortaokulu Yapım İşi (2489-2490 Ada, 2-3 Parseller) (Yık-Yap) (Hayırsever %50 Nakdi)</t>
  </si>
  <si>
    <t>İhale İptal Edildi 11.04.2022</t>
  </si>
  <si>
    <t>Samandıra Mahallesi İlkokul Yapım İşi (7197-7198 Ada, 4-1 Parsel)</t>
  </si>
  <si>
    <t xml:space="preserve">Esenyalı Mahallesi OrtAnaokulukul Yapım İşi  (5203 Ada, 1 Parsel) </t>
  </si>
  <si>
    <t xml:space="preserve">Tasfiye Edildi </t>
  </si>
  <si>
    <t>24 Derslik  İmam Hatip Ortaokulu</t>
  </si>
  <si>
    <t>Mehmetçik İmam Hatip Anaokulu Yapım İşi (12812 Parsel) (Yık-Yap)</t>
  </si>
  <si>
    <t>Tasfiye Edildi</t>
  </si>
  <si>
    <t>24 Derslik  İlkokul</t>
  </si>
  <si>
    <t xml:space="preserve">Haznedar Abdi İpekçi İlkokulu Yapım İşi (12812 Parsel) (Yık-Yap) </t>
  </si>
  <si>
    <t>2 Derslik  Anaokulu</t>
  </si>
  <si>
    <t xml:space="preserve">Şehit Adil Büyük Cengiz Kız Anadolu İmam Hatip Lisesi Bahçesine Anaokulu Yapım İşi (3993 Ada, 4 Parsel) </t>
  </si>
  <si>
    <t>Kapsama alındı</t>
  </si>
  <si>
    <t>Orhangazi Mahallesi Anaokulu Yapım İşi (7868 Ada, 23 Parsel)  ÇŞİDB</t>
  </si>
  <si>
    <t>Kurtköy Mahallesi Anaokulu Yapım İşi (7257 Ada, 3 Parsel) ÇŞİDB</t>
  </si>
  <si>
    <t>Yedekte</t>
  </si>
  <si>
    <t>Mehmet Zahid Kotku Kız Anadolu İHL-Şemsi Tebriz İmam Hatip Ortaokulu Bahçesine Anaokulu Yapım İşi  (8116 Ada 13 Parsel) ÇŞİDB</t>
  </si>
  <si>
    <t>Projeler tamam. Yaklaşık Maliyet aşamasında.</t>
  </si>
  <si>
    <t xml:space="preserve">Enver Çelik Anaokulu Bahçesine Anaokulu Yapım İşi (9069 Ada 21 Parsel) ÇŞİDB </t>
  </si>
  <si>
    <t xml:space="preserve">Suzan Ahmet Yalkın Anaokulu  Bahçesine Anaokulu Yapım İşi (16860 Ada, 13 Parsel) </t>
  </si>
  <si>
    <t xml:space="preserve">Esenkent Anaokulu  Bahçesine Anaokulu Yapım İşi (2075 Ada, 2 Parsel) </t>
  </si>
  <si>
    <t xml:space="preserve">Adnan Kahveci Anaokulu Bahçesine Anaokulu Yapım İşi (16285 Ada, 14 Parsel) </t>
  </si>
  <si>
    <t xml:space="preserve">Fındıklı Şehit Gökhan Soylu İkokulu Bahçesine Anaokulu Yapım İşi (15469 Ada, 43 Parsel) </t>
  </si>
  <si>
    <t>Projeler tamam. Yaklaşık Maliyet Kontrol aşamasında.</t>
  </si>
  <si>
    <t xml:space="preserve">Feyzullah Mahallesi Anaokulu Yapım İşi (15908 Ada, 135 Parsel) </t>
  </si>
  <si>
    <t>Projeler tamam. Yaklaşık Maliyet aşamasında</t>
  </si>
  <si>
    <t>Yaşar Şadiye Cimilli Kız Anadolu İmam Hatip Lisesi Bahçesine Anaokulu Yapım İşi (16210 Ada, 553 Parsel) ÇŞİDB</t>
  </si>
  <si>
    <t>Sondaj aşamasında</t>
  </si>
  <si>
    <t xml:space="preserve">Bağlarbaşı Mahallesi Anaokulu Yapım İşi (16855 Ada 73 Parsel) </t>
  </si>
  <si>
    <t>Zümritevler Mahallesi Anaokulu Yapım İşi (15678 Ada, 8 Parsel) ÇŞİDB</t>
  </si>
  <si>
    <t>İnönü  Mahallesi  Anaokulu Yapım İşi (9948 Parsel)</t>
  </si>
  <si>
    <t>Halkalı Güneş Anaokulu  Bahçesine Anaokulu Yapım İşi (418 Ada, 1 Parsel)</t>
  </si>
  <si>
    <t>Büyük Halkalı İlkokulu  Bahçesine Anaokulu Yapım İşi (972 Parsel)</t>
  </si>
  <si>
    <t>Küçükçekmece Kumsal Özel Eğitim Uygulama Merkezi Bahçesine Anaokulu Yapım İşi (1444 Ada, 35 Parsel)</t>
  </si>
  <si>
    <t xml:space="preserve">Atatürk Mahallesi Anaokulu Yapım İşi (356 Ada, 3 Parsel) </t>
  </si>
  <si>
    <t xml:space="preserve">Halkalı Mahallesi Anaokulu Yapım İşi (819 Ada, 1 Parsel) </t>
  </si>
  <si>
    <t>Safra Mahallesi (0 Ada, 11701 Parsel) Anaokulu Yapım İşi ÇŞİDB</t>
  </si>
  <si>
    <t>İnönü Mahallesi  Anaokulu Yapım İşi (11538 Parsel)</t>
  </si>
  <si>
    <t>Sultan Alparsan İlkokulu  Bahçesine Anaokulu Yapım İşi (801 Ada, 23 Parsel)</t>
  </si>
  <si>
    <t>Atakent Mahallesi Anaokulu Yapım İşi  (551 Ada,  7 Parsel) ÇŞİDB</t>
  </si>
  <si>
    <t>HalkalıMahallesi  Anaokulu Yapım İşi (119 Ada, 3 Parsel)</t>
  </si>
  <si>
    <t>Küçükçekmece Özel Eğitim Uygulama Okulu III.Kademe Bahçesine Anaokulu Yapım İşi (633 Ada, 1 Parsel)</t>
  </si>
  <si>
    <t>700. Yıl Osmangazi Anaokulu Bahçesine Anaokulu Yapım İşi (617 Ada, 2 Parsel)</t>
  </si>
  <si>
    <t xml:space="preserve">Atakent Mahallesi Anaokulu Yapım İşi (543 Ada, 3 Parsel) </t>
  </si>
  <si>
    <t xml:space="preserve">Köy Hizmetleri Anadolu Lisesi Bahçesine Anaokulu Yapım İşi (10670 Ada, 342 Parsel </t>
  </si>
  <si>
    <t>Yakacık Mesleki ve Teknik Anadolu Lisesi Bahçesine Anaokulu Yapım İşi (11491 Ada, 24 Parsel)</t>
  </si>
  <si>
    <t>Hatice Bayraktar Anadolu Lisesi Bahçesine Anaokulu Yapım İşi (10589 Ada, 3 Parsel)</t>
  </si>
  <si>
    <t xml:space="preserve">Kartal Anadolu Lisesi Bahçesine Anaokulu Yapım İşi (10212 Ada, 600 Parsel) </t>
  </si>
  <si>
    <t>Cevizli Anaokulu Bahçesine Anaokulu Yapım İşi (10476 Ada, 764 Parsel)</t>
  </si>
  <si>
    <t>TOKİ Şehit Kartal Anaokulu Bahçesine Anaokulu Yapım İşi (10741 Ada, 1 Parsel)</t>
  </si>
  <si>
    <t xml:space="preserve">İhsan Bayrakçı İlkokulu  Bahçesine Anaokulu Yapım İşi (10611 Ada, 1 Parsel) </t>
  </si>
  <si>
    <t>Yakacık Yüksel İlhan Alanyalı Çok Prog. And. Lisesi Bahçesine Anaokulu Yapım İşi (11928 Ada, 1 Parsel)</t>
  </si>
  <si>
    <t xml:space="preserve">Merkez Mahallesi Anaokulu Yapım İşi (8493 Ada, 1 Parsel) </t>
  </si>
  <si>
    <t>Çağlayan Mahallesi  Anaokulu Yapım İşi (0 Ada, 12816 Parsel</t>
  </si>
  <si>
    <t>Valiliğince yapılacak</t>
  </si>
  <si>
    <t xml:space="preserve">Tuğlacı Başı Mahallesi Anaokulu Yapım İşi (3401 Ada 2 Parsel) </t>
  </si>
  <si>
    <t>Güngören Mahallesi  Anaokulu Yapım İşi 334 Ada, 2 Parsel</t>
  </si>
  <si>
    <t xml:space="preserve">Gazİlkokulsmanpaşa Karayolları Mahallesi Anaokulu Yapım İşi (6620 Ada, 6 Parsel) </t>
  </si>
  <si>
    <t xml:space="preserve">Osmangazi Anadolu İmam Hatip Lisesi Bahçesine Anaokulu Yapım İşi </t>
  </si>
  <si>
    <t xml:space="preserve">Gazikent İlkokulu  Bahçesine Anaokulu Yapım İşi </t>
  </si>
  <si>
    <t xml:space="preserve">Dede Korkut İlkokulu  Bahçesine Anaokulu Yapım İşi </t>
  </si>
  <si>
    <t xml:space="preserve">Hürriyet Mahallesi Anaokulu Yapım İşi </t>
  </si>
  <si>
    <t>Küçükköy Mahallesi Anaokulu Yapım İşi  (2997 Ada, 1 Parsel) ÇŞİDB</t>
  </si>
  <si>
    <t>Çapa Fen Lisesi Bahçesine Anaokulu Yapım İşi 
(2579 Ada, 6 Parsel)</t>
  </si>
  <si>
    <t>Kılıçarslan İmam Hatip Anaokulu Bahçesine Anaokulu Yapım İşi (43 Ada, 72 Parsel)</t>
  </si>
  <si>
    <t xml:space="preserve">Eyüpsultan Anaokulu Yapım İşi (182 Ada, 12 Parsel) </t>
  </si>
  <si>
    <t>Silahtarağa Anaokulu Bahçesine Anaokulu Yapım İşi (940 Ada, 13 Parsel)</t>
  </si>
  <si>
    <t>Mimar Sinan İlkokulu  Bahçesine Anaokulu Yapım İşi (859 Ada, 9 Parsel)</t>
  </si>
  <si>
    <t xml:space="preserve">Vatan Mesleki ve Teknik Anadolu Lisesi Bahçesine Anaokulu Yapım İşi </t>
  </si>
  <si>
    <t>Emniyettepe İlkokulu  Bahçesine Anaokulu Yapım İşi (573 Ada, 6 Parsel)</t>
  </si>
  <si>
    <t>Şehit Furkan Doğan Anadolu İmam Hatip Lisesi Bahçesine Anaokulu Yapım İşi (65 Ada, 36 Parsel)</t>
  </si>
  <si>
    <t xml:space="preserve">Alibeyköy Mahallesi Anaokulu Yapım İşi  (671 Ada, 3 Parsel) </t>
  </si>
  <si>
    <t>İstanbul İlkokulu  Bahçesine Anaokulu Yapım İşi  (695 Ada 4 Parsel) ÇŞİDB</t>
  </si>
  <si>
    <t>Kemerburgaz Mahallesi  Anaokulu Yapım İşi (384 Ada, 26 Parsel)</t>
  </si>
  <si>
    <t>Alibeyköy Mahallesi  Anaokulu Yapım İşi (605 Ada, 1 Parsel)</t>
  </si>
  <si>
    <t>İslambey Mahallesi  Anaokulu Yapım İşi (965 Ada, 1,2,3,4,5,6,7 Parsel)</t>
  </si>
  <si>
    <t>Eyüpsultan Göktürk Mahallesi Anaokulu Yapım İşi (211 Ada, 1 Parsel)</t>
  </si>
  <si>
    <t>Cumhuriyet Anaokulu Bahçesine Anaokulu Yapım İşi (194 Ada 4 Parsel)</t>
  </si>
  <si>
    <t>Bey KOrtaokulp Ali Çebi Anaokulu Bahçesine Anaokulu Yapım İşi (119 Ada, 3 Parsel)</t>
  </si>
  <si>
    <t xml:space="preserve">Abdulkadir Aksu Anadolu Lisesi Bahçesine Anaokulu Yapım İşi (1337 Ada, 10 Parsel) </t>
  </si>
  <si>
    <t xml:space="preserve">Turgut Özal Mahallesi Anaokulu Yapım İşi (1704 Ada, 7 Parsel) </t>
  </si>
  <si>
    <t xml:space="preserve">TOKİ Kırımlı Fethiye Şükrü Olcay Anaokulu Bahçesine Anaokulu Yapım İşi (875 Ada, 1 Parsel) </t>
  </si>
  <si>
    <t xml:space="preserve">Esenyurt Kıraç Anadolu Lisesi Bahçesine Anaokulu Yapım İşi (832 Ada, 1 Parsel) </t>
  </si>
  <si>
    <t xml:space="preserve">Papatya Anaokulu Bahçesine Anaokulu Yapım İşi (510 Ada, 2 Parsel) </t>
  </si>
  <si>
    <t xml:space="preserve">Esenyurt Şerife Bacı Halk Eğitim Merkezi Bahçesine Anaokulu Yapım İşi (1494 Ada, 1 Parsel) </t>
  </si>
  <si>
    <t xml:space="preserve">Esenyurt Fevzi Danış İlkokulu  Bahçesine Anaokulu Yapım İşi (1489 Ada, 6 Parsel) </t>
  </si>
  <si>
    <t xml:space="preserve">Atatürk Mahallesi Anaokulu Yapım İşi (1086 Ada, 2 Parsel) </t>
  </si>
  <si>
    <t>Esenyurt Kıraç Mahallesi Anaokulu Yapım İşi (120 Ada, 10 Parsel)</t>
  </si>
  <si>
    <t>Şehit Ahmet Kocabay Anadolu İmam Hatip Lisesi Bahçesine Anaokulu Yapım İşi ÇŞİDB 
(945 Ada, 5 Parsel)</t>
  </si>
  <si>
    <t xml:space="preserve">Fidan Demircİlkokulğlu Anaokulu Bahçesine Anaokulu Yapım İşi (506 Ada, 14 Parsel) </t>
  </si>
  <si>
    <t>Yunus Emre Anaokulu Bahçesine Anaokulu Yapım İşi (1095 Ada, 17 Parsel)</t>
  </si>
  <si>
    <t>Alemdağ Mahallesi  Anaokulu Yapım İşi (527 Ada, 1 Parsel)</t>
  </si>
  <si>
    <t>Nesrin Uçmaklıoğlu Mesleki ve Teknik Anadolu Lisesi Bahçesine Anaokulu Yapım İşi 
(464 Ada, 8 Parsel)</t>
  </si>
  <si>
    <t>Çekmeköy Anadolu İmam Hatip Lisesi Bahçesine Anaokulu Yapım İşi (3279 Parsel)</t>
  </si>
  <si>
    <t xml:space="preserve">Taşdelen İMKB Mesleki ve Teknik Anadolu Lisesi Bahçesine Anaokulu Yapım İşi (97 Parsel) </t>
  </si>
  <si>
    <t>Alemdağ Anaokulu  Lojman Bahçesine Anaokulu Yapım İşi (300 Parsel)</t>
  </si>
  <si>
    <t>Nişantepe Anaokulu Bahçesine Anaokulu Yapım İşi (531 Ada, 1 Parsel)</t>
  </si>
  <si>
    <t>İzzettin İlkokulu  Bahçesine Anaokulu Yapım İşi (130 Ada, 45 Parsel)</t>
  </si>
  <si>
    <t>Emlak Konut Mimar Sinan Anadolu Lisesi Bahçesine Anaokulu Yapım İşi  (3562 Parsel) (ÇŞİDB)</t>
  </si>
  <si>
    <t>Alkent 2000 Derneği Anaokulu Yapım İşi (166 Ada, 3 Parsel)</t>
  </si>
  <si>
    <t>Ömer Gültekin Yavuz Selim İlkokulu  Bahçesine Anaokulu Yapım İşi (373 Ada, 2 Parsel)</t>
  </si>
  <si>
    <t>Namık Kemal İlkokulu  Bahçesine Anaokulu Yapım İşi (1486 Ada, 7 Parsel)</t>
  </si>
  <si>
    <t>Beylikdüzü  Kavaklı Mahallesi Anaokulu Yapım İşi (188 Ada, 1 Parsel)</t>
  </si>
  <si>
    <t xml:space="preserve">Büyükşehir Anaokulu Bahçesine Anaokulu Yapım İşi   
(0 Ada, 865 Parsel) </t>
  </si>
  <si>
    <t>Baki Gündüz İlkokulu  Bahçesine Anaokulu Yapım İşi (1654 Ada, 4 Parsel)</t>
  </si>
  <si>
    <t>Kavacık Borsa İstanbul İlkokulu Bahçesine Anaokulu Yapım İşi (604 Ada, 391 Parsel)</t>
  </si>
  <si>
    <t>Bibi Genceli İlkokulu Bahçesine Anaokulu Yapım İşi (144 Ada, 6 Parsel)</t>
  </si>
  <si>
    <t>Beykoz Özel Eğitim Meslek Okulu  Bahçesine Anaokulu Yapım İşi (636 Ada, 71 Parsel)</t>
  </si>
  <si>
    <t>Rumelihisar Mahallesi  Anaokulu Yapım İşi (1480 Ada, 15 Parsel)</t>
  </si>
  <si>
    <t xml:space="preserve">Ali Yalkın Anaokulu Bahçesine Anaokulu Yapım İşi (1237 Ada, 4 Parsel) </t>
  </si>
  <si>
    <t xml:space="preserve">50. Yıl Süheyla Artami İlkokulu Bahçesine Anaokulu Yapım İşi (685 Ada, 1 Parsel) </t>
  </si>
  <si>
    <t>Ortaköy Mahallesi  Anaokulu Yapım İşi (1700 Ada, 194 Parsel)</t>
  </si>
  <si>
    <t>Kocatepe İlkokulu Bahçesine Anaokulu Yapım İşi (22793 Parsel)</t>
  </si>
  <si>
    <t xml:space="preserve">Tuna Anadolu Lisesi Bahçesine Anaokulu Yapım İşi (21588 Parsel) </t>
  </si>
  <si>
    <t xml:space="preserve">Mobil İmam Hatip Anaokulu Bahçesine Anaokulu Yapım İşi (15564 Parsel) </t>
  </si>
  <si>
    <t>Altıntepsi Mahallesi  Anaokulu Yapım İşi (0 Ada, 11913 Parsel)</t>
  </si>
  <si>
    <t>Atışalanı Mahallesi  Anaokulu Yapım İşi (0 Ada, 1158 Parsel)</t>
  </si>
  <si>
    <t>Nurettin Topçu İlkokulu Bahçesine Anaokulu Yapım İşi (565 Ada, 1 Parsel)</t>
  </si>
  <si>
    <t>Öğrenciden Armağan Anadolu Lisesi Bahçesine Anaokulu Yapım İşi (1400 Ada, 2 Parsel)</t>
  </si>
  <si>
    <t>İMKB Alparslan Anaokulu Bahçesine Anaokulu Yapım İşi (1335 Ada, 17 Parsel)</t>
  </si>
  <si>
    <t xml:space="preserve">Başakşehir Atatürk Anadolu Lisesi Bahçesine Anaokulu Yapım İşi (565 Ada, 1 Parsel) ÇŞİDB </t>
  </si>
  <si>
    <t>Yaklaşık Maliyet aşamasında</t>
  </si>
  <si>
    <t>Başakşehir  Hoşdere Mahallesi Anaokulu Yapım İşi (653 Ada, 5 Parsel) ÇŞİDB</t>
  </si>
  <si>
    <t>Cumhuriyet İlkokulu Bahçesine Anaokulu Yapım İşi ÇŞİDB (101 Ada, 4 Parsel)</t>
  </si>
  <si>
    <t>Kartaltepe Mahallesi  Anaokulu Yapım İşi (1195 Ada, 3 Parsel)</t>
  </si>
  <si>
    <t xml:space="preserve">Mehmet Akif Çok Programlı Anadolu Lisesi Bahçesine Anaokulu Yapım İşi </t>
  </si>
  <si>
    <t xml:space="preserve">Akın Anaokulu Bahçesine Anaokulu Yapım İşi 
(110 Ada, 1 Parsel) </t>
  </si>
  <si>
    <t xml:space="preserve">Ata Anaokulu Bahçesine Anaokulu Yapım İşi (1305 Parsel) </t>
  </si>
  <si>
    <t xml:space="preserve">Behiye Dr. Nevhiz Işıl İlkokulu Bahçesine Anaokulu Yapım İşi (0-505 Ada, 1-2-6461-11519 Parsel) </t>
  </si>
  <si>
    <t xml:space="preserve">Yenibosna İmam Hatip Anadolu Lisesi Bahçesine Anaokulu Yapım İşi (1689 Ada, 9 Parsel) </t>
  </si>
  <si>
    <t>Yunus Emre İmam Hatip Anaokulu Bahçesine Anaokulu Yapım İşi (1412 Ada, 11 Parsel)</t>
  </si>
  <si>
    <t>Siyavuşpaşa Mesleki ve Teknik Anadolu Lisesi Bahçesine Anaokulu Yapım İşi 
(4185-4186-4189-4190 Parsel)</t>
  </si>
  <si>
    <t>Kocasinan İlkokulu Bahçesine Anaokulu Yapım İşi (14741-15745 Parsel)</t>
  </si>
  <si>
    <t>Orgeneral Eşref Bitlis Anaokulu Bahçesine Anaokulu Yapım İşi (4828 Parsel)</t>
  </si>
  <si>
    <t xml:space="preserve">Siyavuşpaşa İlkokulu Bahçesine Anaokulu Yapım İşi (2035 Parsel) </t>
  </si>
  <si>
    <t xml:space="preserve">Kocasinan Mahallesi Anaokulu Yapım İşi (0 Ada, 175 Parsel) </t>
  </si>
  <si>
    <t xml:space="preserve">Türkiye Gazetesi Mesleki ve Teknik Anadolu Lisesi Bahçesine Anaokulu Yapım İşi (122 Ada, 26 Parsel) </t>
  </si>
  <si>
    <t xml:space="preserve">Firuzan Sadıkoğlu Anaokulu Bahçesine Anaokulu Yapım İşi (0-2195 Ada, 1034-1 Parsel) </t>
  </si>
  <si>
    <t xml:space="preserve">Arif Nihat Asya İlkokulu Bahçesine Anaokulu Yapım İşi (3448 Ada, 5 Parsel) </t>
  </si>
  <si>
    <t xml:space="preserve">Yavuz Sultan Selim Anadolu Lisesi Bahçesine Anaokulu Yapım İşi (3404 Ada, 2 Parsel) </t>
  </si>
  <si>
    <t xml:space="preserve">Yunus Emre MTAL Bahçesine Anaokulu Yapım İşi (1074 Ada, 1 Parsel) </t>
  </si>
  <si>
    <t xml:space="preserve">Fevzi Çakmak (Tapuda Bağcılar Köyü) Mahallesi Anaokulu Yapım İşi (12 Parsel) </t>
  </si>
  <si>
    <t>Otistik Çocuklar Eğtim Merkezi Anaokulu Yapım İşi (2239 Ada, 2 Parsel)</t>
  </si>
  <si>
    <t>Massit Çıraklık Eğitim Merkezi Eski Binası Anaokulu Yapım İşi (2191 Ada, 12 Parsel)</t>
  </si>
  <si>
    <t xml:space="preserve">Mehmet Akif İnan Anaokulu Bahçesine Anaokulu Yapım İşi (386 Ada, 2 Parsel) </t>
  </si>
  <si>
    <t>Haydar Akın Mesleki ve Teknik Anadolu Lisesi Bahçesine Anaokulu Yapım İşi (3076-3077 Parsel)</t>
  </si>
  <si>
    <t xml:space="preserve">Meraşel Fevzi Çakmak İlkokulu Bahçesine Anaokulu Yapım İşi (17370 Parsel) </t>
  </si>
  <si>
    <t xml:space="preserve">Cihangir Mahallesi Anaokulu Yapım İşi ( 0 Ada, 22639 Parsel) </t>
  </si>
  <si>
    <t xml:space="preserve">Yeşilkent Mahallesi Anaokulu Yapım İşi (0 Ada, 7 Parsel) </t>
  </si>
  <si>
    <t>Mehmet Baydar Anadolu Lisesi Bahçesine Anaokulu Yapım İşi (9260-23142 Parsel)</t>
  </si>
  <si>
    <t>Ali Nihat Tarlan İlkokulu Bahçesine Anaokulu Yapım İşi (2594 Ada, 1 Parsel)</t>
  </si>
  <si>
    <t>Şehit Cengiz Hasbal Anaokulu Bahçesine Anaokulu Yapım İşi (2494 Ada, 8 Parsel)</t>
  </si>
  <si>
    <t>Ataşehir Dilek Sabancı Mesleki ve Teknik Anadolu Lisesi Bahçesine Anaokulu Yapım İşi 
(1912 Ada, 6 Parsel)</t>
  </si>
  <si>
    <t>Halil Atamavcı İlkokulu Yapım İşi Bahçesine Anaokulu Yapım İşi (3278 Ada, 163 Parsel)</t>
  </si>
  <si>
    <t>Remzi Bayraktar Mesleki ve Teknik Anadolu Lisesi Bahçesine Anaokulu Yapım İşi (2635 Ada, 48 Parsel)</t>
  </si>
  <si>
    <t xml:space="preserve">Yukarı Dudullu Mahallesi Anaokulu Yapım İşi (0 Ada 14637 Parsel) </t>
  </si>
  <si>
    <t>Cahit Zarifoğlu Anadolu İmam Hatip Lisesi Bahçesine Anaokulu Yapım İşi (1252 Ada, 10 Parsel)</t>
  </si>
  <si>
    <t>Barbaros Mahallesi  Anaokulu Yapım İşi (3332 Ada, 23 Parsel) ÇŞİDB</t>
  </si>
  <si>
    <t>TOKİ Taşoluk Anadolu Lisesi Yanındaki Alan Bahçesine Anaokulu Yapım İşi (6647 Ada, 1 Parsel)</t>
  </si>
  <si>
    <t>İslambey Mahallesi Anaokulu Yapım İşi (21023 Parsel)</t>
  </si>
  <si>
    <t>Borsa İstanbul Anadolu İmam Hatip Lisesi Bahçesine Anaokulu Yapım İşi (5043 Ada, 3 Parsel)</t>
  </si>
  <si>
    <t>Taşoluk Mahallesi  Anaokulu Yapım İşi (5842 Ada , 1 Parsel)</t>
  </si>
  <si>
    <t>ÇŞİDB ile toplantı gereği Uygun Değil</t>
  </si>
  <si>
    <t xml:space="preserve">Arnavutköy Mahallesi  Anaokulu Yapım İşi (0 Ada 611 Parsel) </t>
  </si>
  <si>
    <t xml:space="preserve">Yavuz Selim Mahallesi  Anaokulu Yapım İşi (0 Ada, 522 Parsel) </t>
  </si>
  <si>
    <t xml:space="preserve">Mavigöl Mahallesi Anaokulu Yapım İşi (465 Ada, 2 Parsel) ÇŞİDB </t>
  </si>
  <si>
    <t>Mustafa Kemal Paşa Mahallesi Anaokulu Yapım İşi (0 Ada, 20374 Parsel)  ÇŞİDB</t>
  </si>
  <si>
    <t xml:space="preserve">İkitelli Mahallesi İlkokul Yapım İşi (225 Ada, 1 Parsel) </t>
  </si>
  <si>
    <t>Güngören Mahallesi İlkokul Yapım İşi  (98 Ada, 5 Parsel) (Trampa ile geçen imarda okul alanına alınan arsa)</t>
  </si>
  <si>
    <t xml:space="preserve">Sarıgöl Mahallesi OrtAnaokulukul Yapım İşi (1452 Ada, 35 - 36 Parsel) </t>
  </si>
  <si>
    <t>40 Derslik İmam Hatip Lisesi</t>
  </si>
  <si>
    <t>İmam Hatip Lisesi</t>
  </si>
  <si>
    <t>24 Derslik Sosyal Bilimler Lisesi</t>
  </si>
  <si>
    <t>Sosyal Bilimler Lisesi</t>
  </si>
  <si>
    <t>İhtiyaç nedeniyle Beykoz İmam Hatip Lisesi yapım işi yerine Avcılar Cihangir Mahallesi Anadolu Lisesi  projesi uygulanacak (İlçe tür karakteristik maliyet değişikliği yapıldı) (01.04.2022 TARİHİNDE İHALESİ YAPILACAK)</t>
  </si>
  <si>
    <t>Cihangir Mahallesi Anadolu Lisesi  (0 Ada 22493 Parsel)</t>
  </si>
  <si>
    <t>İhtiyaç nedeniyle 32 dersliğe çıkarıldı maliyet değişikliği yapıldı (22.07.2022 TARİHİNDE İHALESİ YAPILACAK İPTAL EDİLDİ)</t>
  </si>
  <si>
    <t xml:space="preserve">İkitelli-2 Mahallesi Anadolu Lisesi (1414 ada, 8 parsel) </t>
  </si>
  <si>
    <t>İhtiyaç nedeniyle Başakşehir Özel Eğitim Okulu yerine Küçükçekmece Atakent Mahallesi Anadolu Lisesi  projesi uygulanacak (İlçe karakteristik ve maliyet değişikliği yapıldı) (27.07.2022 TARİHİNDE İHALESİ YAPILACAK İPTAL EDİLDİ)</t>
  </si>
  <si>
    <t>Atakent Mahallesi Anadolu Lisesi (814 Ada 1 Parsel)</t>
  </si>
  <si>
    <t>İhtiyaç nedeniyle 40 dersliğe çıkarıldı maliyet değişikliği yapıldı (22.07.2022 TARİHİNDE İHALESİ YAPILACAK İPTAL EDİLDİ)</t>
  </si>
  <si>
    <t>Yenibosna Mahallesi Anadolu Lisesi (129 ada, 1 parsel)</t>
  </si>
  <si>
    <t>İhtiyaç nedeniyle Bağcılar  Akşemsettin Anadolu Lisesi Ek Bina yapım işi yerine Avcılar Firuzköy Mahallesi Anadolu Lisesi  projesi uygulanacak (İlçe karakteristik maliyet değişikliği yapıldı) (01.04.2022 TARİHİNDE İHALESİ YAPILACAK)</t>
  </si>
  <si>
    <t>Firuzköy Mahallesi Anadolu Lisesi   (0 Ada 6198 Parsel)</t>
  </si>
  <si>
    <t>İhtiyaç nedeniyle Bağcılar İmam Hatip Lisesi yerine Avcılar Cihangir Fen Lisesi + Öğrenci Pansiyonu projesi uygulanacak (İlçe karakteristik ve tür ile maliyet değişikliği yapıldı) (01.04.2022 TARİHİNDE İHALESİ YAPILACAK)</t>
  </si>
  <si>
    <t>Cihangir Mahallesi Fen Lisesi ve Yurt Binası (0 Ada 22546 Parsel)</t>
  </si>
  <si>
    <t>İhtiyaç nedeniyle Bağcılar Atölye yapım işi yerine Kağıthane Merkez Mahallesi Mesleki ve Teknik Anadolu Lisesi  projesi uygulanacak (İlçe tür karakteristik ve maliyet değişikliği yapıldı) (25.07.2022 TARİHİNDE İHALESİ YAPILACAK İPTAL EDİLDİ)</t>
  </si>
  <si>
    <t>Merkez Mahallesi Mesleki ve Teknik Anadolu Lisesi (0 Ada 12785 Parsel)</t>
  </si>
  <si>
    <t>İhtiyaç nedeniyle Bağcılar Atölye yapım işi yerine Çekmeköy Taşdelen Mahallesi Anadolu Lisesi  projesi uygulanacak (İlçe tür karakteristik ve maliyet değişikliği yapıldı) (20.07.2022 TARİHİNDE İHALESİ YAPILACAK İPTAL EDİLDİ)</t>
  </si>
  <si>
    <t>Taşdelen Mahallesi Anadolu Lisesi (560 Ada 1 Parsel)</t>
  </si>
  <si>
    <t>İNŞAAT DEVAM EDİYOR</t>
  </si>
  <si>
    <t>Samandıra Mahallesi Fen Lisesi ve Yurt Binası (8998 Ada 3 Parsel)</t>
  </si>
  <si>
    <t>Kurtköy Mahallesi Bilim ve Sanat Merkezi (3979 Ada 2 Parsel)</t>
  </si>
  <si>
    <t>Bulgurlu Mahallesi Anaokulu Yapım İşi (79 ada 43 parsel)</t>
  </si>
  <si>
    <t>İhale Dosyası Hazırlanıyor  (TEGM) tarafından.</t>
  </si>
  <si>
    <t xml:space="preserve">Seyitnizam Mahallesi Anaokulu Yapım İşi (3304 Ada, 39 Parsel) </t>
  </si>
  <si>
    <t>Atatürk İlkokulu  Bahçesine Anaokulu Yapım İşi (3230 Ada, 27 Parsel)</t>
  </si>
  <si>
    <t>Zeytinburnu Kız Anadolu İmam Hatip Lisesi Bahçesine Anaokulu Yapım İşi (1625 Ada, 33 Parsel)</t>
  </si>
  <si>
    <t>Bulgurlu Mahallesi  Anaokulu Yapım İşi (70 Ada, 142 Parsel)</t>
  </si>
  <si>
    <t>Nezahat Ahmet Keleşoğlu Anaokulu Bahçesine Anaokulu Yapım İşi (2643 Ada, 1 Parsel)</t>
  </si>
  <si>
    <t>Bulgurlu Mahallesi Anaokulu Yapım İşi  (1119 Ada, 118 Parsel) ÇŞİDB</t>
  </si>
  <si>
    <t>Çengelköy Mahallesi Anaokulu Yapım İşi (1336 Ada 33 Parsel) ÇŞİDB</t>
  </si>
  <si>
    <t>Çengelköy MahallesiMahallesi  Anaokulu Yapım İşi (2793 Ada, 1 Parsel) ÇŞİDB</t>
  </si>
  <si>
    <t>İnkılap Mahallesi  Anaokulu Yapım İşi (15 Ada 19 Parsel)</t>
  </si>
  <si>
    <t xml:space="preserve">Esenkent Mahallesi Anaokulu Yapım İşi (12909 Parsel) </t>
  </si>
  <si>
    <t xml:space="preserve">Tuzla Anadolu İmam Hatip Lisesi Bahçesine Anaokulu Yapım İşi (7656 Parsel) </t>
  </si>
  <si>
    <t xml:space="preserve">Ord. Prof. Dr. Cahit Arf İlkokulu  Bahçesine Anaokulu Yapım İşi (6502 Parsel) </t>
  </si>
  <si>
    <t>Piri Reis Mesleki ve Teknik Anadolu Lisesi Bahçesine Anaokulu Yapım İşi (7564 Ada, 1 Parsel)</t>
  </si>
  <si>
    <t>Tezer Taşkıran Anaokulu Bahçesine Anaokulu Yapım İşi (4698 Parsel)</t>
  </si>
  <si>
    <t xml:space="preserve">Aydınlı Mahallesi Anaokulu Yapım İşi  (8579 Ada , 1 Parsel) </t>
  </si>
  <si>
    <t xml:space="preserve">Aydınlı Anaokulu Yapım İşi (3412 Parsel) </t>
  </si>
  <si>
    <t xml:space="preserve">Yunus Emre İlkokulu -Yunus Emre İmam Hatip Ortaokulu Bahçesine Anaokulu Yapım İşi (3543 Parsel) </t>
  </si>
  <si>
    <t>Tuzla Orhanlı Mesleki ve Teknik Anadolu Lisesi Bahçesine Anaokulu Yapım İşi  (263 Parsel) ÇŞİDB</t>
  </si>
  <si>
    <t>Plankote tamamlandı, leke çalışılacak</t>
  </si>
  <si>
    <t>Asım Kibar Meskeki ve Teknik Anadolu Lisesi Bahçesine Anaokulu Yapım İşi  (4109 Parsel)</t>
  </si>
  <si>
    <t>Aydınlı Mahallesi Anaokulu Yapım İşi (0 Ada , 4281 Parsel) ÇŞİDB</t>
  </si>
  <si>
    <t>Aydınlı Mahallesi (8295 Ada , 15 Parsel) Anaokulu Yapım İşi ÇŞİDB</t>
  </si>
  <si>
    <t>Mahir İz Anadolu İmam Hatip Lisesi Bahçesine Anaokulu Yapım İşi (7544 Ada, 10 Parsel)</t>
  </si>
  <si>
    <t>Evliya Çelebi Anaokulu Bahçesine Anaokulu Yapım İşi (404 Parsel)</t>
  </si>
  <si>
    <t>Yunus Emre İmam Hatip Anadolu Lisesi Bahçesine Anaokulu Yapım İşi (2052 Ada, 628-634 Parsel)</t>
  </si>
  <si>
    <t>Selahatin Eyyübi Anaokulu (Yan Parseli) Anaokulu Yapım İşi (9220 Ada, 1 Parsel)</t>
  </si>
  <si>
    <t>Fuat Soylu İlkokulu  Bahçesine Anaokulu Yapım İşi (10343 Ada, 1 Parsel)</t>
  </si>
  <si>
    <t>Üvezli Yıldız Aytaman İlkokulu  Bahçesine Anaokulu Yapım İşi (2357 Ada, 35 Parsel)</t>
  </si>
  <si>
    <t xml:space="preserve">Dostluk İlkokulu  Bahçesine Anaokulu Yapım İşi (17282 Parsel) </t>
  </si>
  <si>
    <t>Ahmet Ünal Kız Anadolu İmam Hatip Lisesi Bahçesine Anaokulu Yapım İşi (1059 Ada, 6 Parsel)</t>
  </si>
  <si>
    <t>Hacı Mehmet Cingil Anaokulu Bahçesine Anaokulu Yapım İşi (20138 Ada, 1 Parsel)</t>
  </si>
  <si>
    <t>Sultangazi Atatürk MTAL Bahçesine Anaokulu Yapım İşi (4009 Ada, 4 Parsel)</t>
  </si>
  <si>
    <t>125. Yıl Anaokulu Bahçesine Anaokulu Yapım İşi (6414 Ada, 1 Parsel)</t>
  </si>
  <si>
    <t>Habibler Anadolu Lisesi Bahçesine Anaokulu Yapım İşi (2890 Ada, 1 Parsel)</t>
  </si>
  <si>
    <t>Sultanbeyli Anadolu İmam Hatip Lisesi Bahçesine Anaokulu Yapım İşi (8825 Ada, 1 Parsel)</t>
  </si>
  <si>
    <t xml:space="preserve">Sultanbeyli Aziz Sancar Anadolu Lisesi Bahçesine Anaokulu Yapım İşi (205 Ada, 4 Parsel) </t>
  </si>
  <si>
    <t>Mevlana Anaokulu Bahçesine Anaokulu Yapım İşi (8104 Ada, 1 Parsel)</t>
  </si>
  <si>
    <t>Genç Osman Anaokulu Bahçesine Anaokulu Yapım İşi (126 Ada, 39 Parsel)</t>
  </si>
  <si>
    <t>Necip Fazıl Mahallesi Anaokulu Yapım İşi (8422 Ada, 1 Parsel)</t>
  </si>
  <si>
    <t>Hüsnü M. Özyeğin Anadolu Lisesi Bahçesine Anaokulu Yapım İşi (7213 Ada, 1 Parsel)</t>
  </si>
  <si>
    <t>İTO Şehit Er Dursun Sıvaz İlkokulu  Bahçesine Anaokulu Yapım İşi (8059 Ada, 3 Parsel)</t>
  </si>
  <si>
    <t>Akşemsettin Mahallesi  Anaokulu Yapım İşi (168 Ada, 1-2-3-5 Parsel) ÇŞİDB</t>
  </si>
  <si>
    <t>Prof. Dr. Besim Üstünel Anaokulu Bahçesine Anaokulu Yapım İşi (683 Ada, 2 Parsel)</t>
  </si>
  <si>
    <t>Hasan Özvarnalı İlkokulu  Bahçesine Anaokulu Yapım İşi (1310 Ada 1 Parsel)</t>
  </si>
  <si>
    <t>Şerife Baldöktü Mesleki ve Teknik Anadolu Lisesi Bahçesine Anaokulu Yapım İşi (11 Ada 115 Parsel)</t>
  </si>
  <si>
    <t>Gazitepe Anaokulu  Bahçesine Anaokulu Yapım İşi (1222 Parsel)</t>
  </si>
  <si>
    <t>80. Yıl Cumhuriyet Anaokulu  Bahçesine Anaokulu Yapım İşi (460 Ada, 1 Parsel)</t>
  </si>
  <si>
    <t>14.03.2023 tarihinde ihalesi yapılacak.</t>
  </si>
  <si>
    <t>Gümüşyaka Mahallesi Anaokulu Yapım İşi (yeni 8221 ada 1 parsel, eski 1215 Ada 1 Parsel) ÇŞİDB</t>
  </si>
  <si>
    <t>Alibey Mahallesi Anaokulu Yapım İşi (1571 Ada, 1 Parsel)  ÇŞİDB</t>
  </si>
  <si>
    <t>Şair Nigar İlkokulu  Bahçesine Anaokulu Yapım İşi (45 Ada, 48 Parsel)</t>
  </si>
  <si>
    <t>Hacı Mehmet Şalgamcıoğlu Anaokulu Bahçesine Anaokulu Yapım İşi (27 Ada, 54 Parsel)</t>
  </si>
  <si>
    <t>Rumeli Feneri İlkokulu  Bahçesine Anaokulu Yapım İşi (290 Parsel)</t>
  </si>
  <si>
    <t>Sarıyer Mehmet Şam Anadolu Lisesi Bahçesine Anaokulu Yapım İşi (1890 Ada, 1 Parsel)</t>
  </si>
  <si>
    <t>Mehmet Sevim İmam Hatip Anaokulu Bahçesine Anaokulu Yapım İşi (393 Ada, 3 Parsel)</t>
  </si>
  <si>
    <t>Yeniköy İlkokulu  Bahçesine Anaokulu Yapım İşi (640 Ada, 22 Parsel)</t>
  </si>
  <si>
    <t>Anafartalar Anaokulu Bahçesine Anaokulu Yapım İşi (690 Parsel)</t>
  </si>
  <si>
    <t>Cevat Koçak Anadolu Lisesi Bahçesine Anaokulu Yapım İşi (508 Ada, 82 Parsel)</t>
  </si>
  <si>
    <t>Cumhuriyet İlkokulu  Bahçesine Anaokulu Yapım İşi (508 Ada, 6 Parsel)</t>
  </si>
  <si>
    <t>Yaşar Dedeman Anadolu İmam Hatip Lisesi Bahçesine Anaokulu Yapım İşi (439 Ada, 3 Parsel)</t>
  </si>
  <si>
    <t>Şükran Ülgezen Mesleki ve Teknik Anadolu Lisesi Bahçesine Anaokulu Yapım İşi (365 Ada, 3 Parsel)</t>
  </si>
  <si>
    <t>Uğur Erkey İlkokulu  Bahçesine Anaokulu Yapım İşi (7219 Ada, 1 Parsel)</t>
  </si>
  <si>
    <t>Sarıyer Anaokulu Bahçesine Anaokulu Yapım İşi (675 Ada, 28 Parsel)</t>
  </si>
  <si>
    <t>Gümüşdere İlkokulu/ Anaokulu Bahçesine  Anaokulu Yapım İşi (1019 Ada, 1 Parsel)</t>
  </si>
  <si>
    <t>Şehit Uğur Taşçı Anaokulu Bahçesine Anaokulu Yapım İşi (1371 Ada, 10 Parsel)</t>
  </si>
  <si>
    <t>Firuzan Kemal Demironaran Anadolu Lisesi Bahçesine Anaokulu Yapım İşi (38 Ada, 3 Parsel)</t>
  </si>
  <si>
    <t xml:space="preserve">Samandıra Veysel Karani İlkokulu  Bahçesine Anaokulu Yapım İşi (8085 Ada, 6 Parsel) </t>
  </si>
  <si>
    <t xml:space="preserve">Cengiz Topel Anaokulu Bahçesine Anaokulu Yapım İşi (8170 Ada, 10 Parsel) </t>
  </si>
  <si>
    <t>Sancaktepe İlkokulu  Bahçesine Anaokulu Yapım İşi (6607 Ada, 1 Parsel)</t>
  </si>
  <si>
    <t xml:space="preserve">Sarıgazi Ahmet Keleşoğlu İlkokulu  Bahçesine Anaokulu Yapım İşi (525 Ada, 15 Parsel) </t>
  </si>
  <si>
    <t>15 Temmuz Şehitleri İmam Hatip Anaokulu Bahçesine Anaokulu Yapım İşi (12 Ada, 2 Parsel)</t>
  </si>
  <si>
    <t>ÇŞİDB Uygun Değil</t>
  </si>
  <si>
    <t xml:space="preserve">Sancaktepe  Anaokulu Yapım İşi (0 Ada, 1937  Parsel) </t>
  </si>
  <si>
    <t>Sancaktepe  Anaokulu Yapım İşi (0 Ada, 1942  Parsel) ÇŞİDB</t>
  </si>
  <si>
    <t xml:space="preserve">Sancaktepe Anaokulu Yapım İşi (8910 Ada, 1  Parsel) </t>
  </si>
  <si>
    <t>Veysel Karani Mahallesi  Anaokulu Yapım İşi (8087 Ada, 3 Parsel) ÇŞİDB</t>
  </si>
  <si>
    <t>Sancaktepe Nurettin Topçu Anadolu Lisesi Bahçesine Anaokulu Yapım İşi  (1865 Parsel) ÇŞİDB</t>
  </si>
  <si>
    <t>Muhsin Yazıcıoğlu İmam Hatip Anaokulu Bahçesine Anaokulu Yapım İşi (3083 Parsel)</t>
  </si>
  <si>
    <t xml:space="preserve">Sancaktepe Eyüp Sultan Mesleki ve Teknik Anadolu Lisesi Bahçesine Anaokulu Yapım İşi 
(1866 Parsel) </t>
  </si>
  <si>
    <t>İnönü Mahallesi Anaokulu Yapım İşi (478 Ada, 8 Parsel)</t>
  </si>
  <si>
    <t>Orhan Sinan HamzAnaokuluğlu Anaokulu Bahçesine Anaokulu Yapım İşi (2632 Ada, 139 Parsel)</t>
  </si>
  <si>
    <t>Elka Anaokulu Bahçesine Anaokulu Yapım İşi (10281 Ada, 1 Parsel)</t>
  </si>
  <si>
    <t xml:space="preserve">Faruk Demirbağ Anaokulu  Yapım İşi Bahçesine Anaokulu Yapım İşi (3561 Parsel) </t>
  </si>
  <si>
    <t>Nuh Kuşçulu Mesleki ve Teknik Anadolu Lisesi Bahçesine Anaokulu Yapım İşi (7385 Ada, 3 Parsel)</t>
  </si>
  <si>
    <t xml:space="preserve">Aşık Şenlik Anaokulu Bahçesine Anaokulu Yapım İşi (7566 Ada, 1 Parsel) </t>
  </si>
  <si>
    <t xml:space="preserve">Abdurrahman Gürses Anadolu İmam Hatip Lisesi Bahçesine Anaokulu Yapım İşi (7277 Ada, 5 Parsel) </t>
  </si>
  <si>
    <t>Mesleki ve Teknik Lise</t>
  </si>
  <si>
    <t>24 Derslik Mesleki Teknik  Anadolu Lisesi + 4 Derslik Anaokulu</t>
  </si>
  <si>
    <t>İSMEP TARAFINDAN GÜÇLENDİRME YAPILIYOR.</t>
  </si>
  <si>
    <t>36 Derslik İmam Hatip Lisesi</t>
  </si>
  <si>
    <t>Kazım Karabekir Kız İmam Hatip Lisesi (Yık-Yap)</t>
  </si>
  <si>
    <t>İlçe Milli Eğitim Müdürlüğünden bilgi ve belgeler istenildi.</t>
  </si>
  <si>
    <t>200 Öğr.Pans.</t>
  </si>
  <si>
    <t>Türkiye Futbol Federasyonu Meral-Celal Aras Spor Lisesi</t>
  </si>
  <si>
    <t>İstanbul Havalimanı Mesleki ve Teknik Anadolu Lisesi</t>
  </si>
  <si>
    <t>İlçe Milli Eğitim Müdürlüğünden bilgi ve belgeler istenildi. Ayrıca Özel Proje onay için Bakanlığa gönderildi.</t>
  </si>
  <si>
    <t>24 Derslik Mesleki ve Teknik Anadolu Lisesi + Anaokulu</t>
  </si>
  <si>
    <t>Teknopark İstanbul Mesleki ve Teknik Anadolu Lisesi</t>
  </si>
  <si>
    <t>İHALE DOSYASI HAZIRLANAN</t>
  </si>
  <si>
    <t>40 Derslik Anadolu Lisesi</t>
  </si>
  <si>
    <t>Vefa Poyraz Anadolu Lisesi (Yık-Yap) (TOKİ)</t>
  </si>
  <si>
    <t>28 Derslik Anadolu Lisesi</t>
  </si>
  <si>
    <t>Fındıklı Mahallesi Lisesi (Yık-Yap) (TOKİ)</t>
  </si>
  <si>
    <t>İhle öncesi hazırlık çalışmaları YİKOB tarafından yapılıyor.</t>
  </si>
  <si>
    <t>İhtiyaç nedeniyle Üsküdar İmam Hatip Lisesi (Hanze Akın Çolakoğlu) yerine Küçükçekmece Halkalı Anadolu İmam Hatip Lisesi ve Yurt Binası projesi uygulanacak (İlçe karakteristik ve maliyet değişikliği yapıldı) (28.07.2022 TARİHİNDE İHALESİ YAPILACAK İPTAL EDİLDİ)</t>
  </si>
  <si>
    <t>Halkalı Mahallesi Anadolu İmam Hatip Lisesi ve Yurt Binası (119 Ada 2 Parsel)</t>
  </si>
  <si>
    <t>İhtiyaç nedeniyle Üsküdar Atölye  (Hacı Rahime Ulusoy Mesleki ve Teknik Anadolu Lisesi) yapım işi yerine Ümraniye Atatürk Mahallesi Anadolu Lisesi  projesi uygulanacak (İlçe tür karakteristik ve maliyet değişikliği yapıldı)  (21.07.2022 TARİHİNDE İHALESİ YAPILACAK İPTAL EDİLDİ)</t>
  </si>
  <si>
    <t>Atatürk Mahallesi Anadolu Lisesi  (787 Ada 62 Parsel)</t>
  </si>
  <si>
    <t>BİTTİ (17.02.2023 tarihinde geçici kabulü yapıldı)</t>
  </si>
  <si>
    <t>20 Derslik İmam Hatip Lisesi + Konferans Salonu + Spor Salonu</t>
  </si>
  <si>
    <t>İmam Hatip Lisesi (Küplüce)</t>
  </si>
  <si>
    <t>İhtiyaç nedeniyle okul türü değişikliği yapıldı Anadolu Lisesine dönüştürüldü (Tür ve Karakteristik ile maliyet değişikliği yapıldı) (11.04.2022 TARİHİNDE İHALESİ YAPILACAK)</t>
  </si>
  <si>
    <t xml:space="preserve">40 Derslik Anadolu Lisesi </t>
  </si>
  <si>
    <t>Yukarı Dudullu Mahallesi Anadolu Lisesi (0 Ada 14207 Parsel)</t>
  </si>
  <si>
    <t>İhtiyaç nedeniyle 40 dersliğe çıkarıldı maliyet değişikliği yapıldı  (22.07.2022 TARİHİNDE İHALESİ YAPILACAK İPTAL EDİLDİ)</t>
  </si>
  <si>
    <t>Finanskent Mahallesi Anadolu Lisesi (2435 Ada 1 Parsel)</t>
  </si>
  <si>
    <t>24 Derslik Halk Eğitim Merkezi</t>
  </si>
  <si>
    <t>Halk Eğitim Merkezi (Evliya Çelebi)</t>
  </si>
  <si>
    <t>İhtiyaç nedeniyle Tuzla Atölye(Cezeri Mesleki ve Teknik Anadolu Lisesi)  yapım işi yerine Tuzla Aydınlı Mahallesi Anadolu Lisesi  projesi uygulanacak (Tür karakteristik ve maliyet değişikliği yapıldı) (26.07.2022 TARİHİNDE İHALESİ YAPILACAK İPTAL EDİLDİ)</t>
  </si>
  <si>
    <t>Aydınlı Mahallesi Anadolu Lisesi (8575 Ada 2 Parsel)</t>
  </si>
  <si>
    <t>Ahmetli Mahallesi Rehberlik ve Araştırma Merkezi (263 Bölme, 37F23 Ada)</t>
  </si>
  <si>
    <t>İhtiyaç nedeniyle okul türü değişikliği yapıldı Anadolu Lisesine dönüştürüldü (Tür ve Karakteristik ile maliyet değişikliği yapıldı)  (26.07.2022 TARİHİNDE İHALESİ YAPILACAK İPTAL EDİLDİ)</t>
  </si>
  <si>
    <t>Yayla Mahallesi Anadolu Lisesi (0 Ada 588 Parsel)</t>
  </si>
  <si>
    <t>İhtiyaç nedeniyle 32 dersliğe çıkarıldı maliyet değişikliği yapıldı  (26.07.2022 TARİHİNDE İHALESİ YAPILACAK İPTAL EDİLDİ)</t>
  </si>
  <si>
    <t>Gazi Mahallesi Anadolu Lisesi (1108 Ada 2 Parsel)</t>
  </si>
  <si>
    <t>Alemdağ  Mahallesi Anadolu Lisesi ve Spor Salonu (609 Ada 2 Parsel)</t>
  </si>
  <si>
    <t>32 Derslik Mesleki ve Teknik Anadolu Lisesi + 1 Atölye</t>
  </si>
  <si>
    <t>Mimarsinan Mahallesi Mesleki ve Teknik Anadolu Lisesi ve Atölye (106 Ada 53 Parsel)</t>
  </si>
  <si>
    <t>Mimarsinan Mahallesi Anadolu Lisesi (1702 Ada 1 Parsel)</t>
  </si>
  <si>
    <t>İhtiyaç nedeniyle Sarıyer İmam Hatip Lisesi  yerine Ümraniye Yukarı Dudullu Mahallesi Anadolu Lisesi  projesi uygulanacak (İlçe karakteristik ve maliyet değişikliği yapıldı) (27.07.2022 TARİHİNDE İHALESİ YAPILACAK İPTAL EDİLDİ)</t>
  </si>
  <si>
    <t>Yukarı Dudullu Mahallesi Anadolu Lisesi (1260 Ada 1 Parsel)</t>
  </si>
  <si>
    <t>İhtiyaç nedeniyle Sarıyer Zekeriyaköy Spor Lisesi yapım işi yerine Ümraniye Aşağı Dudullu Mahallesi Anadolu Lisesi projesi uygulanacak (İlçe tür karakteristik ve maliyet değişikliği yapıldı) (12.04.2022 TARİHİNDE İHALESİ YAPILACAK)</t>
  </si>
  <si>
    <t>Aşağı Dudullu Mahallesi Anadolu Lisesi (0 Ada 7448-7449 Parsel)</t>
  </si>
  <si>
    <t>YER TESLİMİ YAPILDI</t>
  </si>
  <si>
    <t>Yenidoğan Mahallesi Anadolu Lisesi (911 Ada 1 Parsel)</t>
  </si>
  <si>
    <t>8 Derslik Halk Eğitim Merkezi</t>
  </si>
  <si>
    <t>Samandıra Mahallesi Halk Eğitim Merkezi (Eski 6 Ada 301 Parsel- Yeni 9019 Ada. 4 Parsel</t>
  </si>
  <si>
    <t>İhtiyaç nedeniyle okul türü değişikliği yapıldı Anadolu Lisesine dönüştürüldü (Tür ve Karakteristik ile maliyet değişikliği yapıldı)  (12.04.2022 TARİHİNDE İHALESİ YAPILACAK)</t>
  </si>
  <si>
    <t>Yenidoğan Mahallesi Anadolu Lisesi (896 Ada 7 Parsel)</t>
  </si>
  <si>
    <t>Ahmetli Mahallesi Anadolu Lisesi  (263 Bölme, 37F23 Ada)</t>
  </si>
  <si>
    <t xml:space="preserve">Atışalanı Mahallesi Anadolu İmam Hatip Lisesi ve Yurt Binası (1662 Ada 1 parsel) </t>
  </si>
  <si>
    <t>İhtiyaç nedeniyle Pendik Ömer Çam Anadolu İmam Hatip Lisesi Öğrenci Pansiyonu yapım işi yerine Arnavutköy Merkez Mahallesi Anadolu Lisesi  projesi uygulanacak (İlçe karakteristik ve tür ile maliyet değişikliği yapıldı) (20.07.2022 TARİHİNDE İHALESİ YAPILACAK İPTAL EDİLDİ)</t>
  </si>
  <si>
    <t>Merkez Mahallesi Anadolu Lisesi    (0 Ada 20762 Parsel)</t>
  </si>
  <si>
    <t>İhtiyaç nedeniyle 32 dersliğe çıkarıldı maliyet değişikliği yapıldı (25.07.2022 TARİHİNDE İHALESİ YAPILACAK İPTAL EDİLDİ)</t>
  </si>
  <si>
    <t>Güzelyalı  Mahallesi Anadolu Lisesi (11039 Ada 2 Parsel)</t>
  </si>
  <si>
    <t>İhtiyaç nedeniyle Pendik Anadolu Sağlık Meslek Lisesi yerine Maltepe Büyükbakkalköy Mahallesi Anadolu Lisesi ve Spor Salonu projesi uygulanacak (İlçe karakteristik ve maliyet değişikliği yapıldı) (06.04.2022 TARİHİNDE İHALESİ YAPILACAK)</t>
  </si>
  <si>
    <t>Büyükbakkalköy Mahallesi Anadolu Lisesi ve Spor Salonu (16958 Ada 32 Parsel)</t>
  </si>
  <si>
    <t>Yukarı Mahallesi Halk Eğitim Merkezi (11441 Ada 71 Parsel)</t>
  </si>
  <si>
    <t>Sarıgazi (Fatih) İmam Hatip Anadolu Lisesi (8 Ada 5 Parsel)</t>
  </si>
  <si>
    <t>Kağıthane Fen Lisesi yapılacak arsada sorun olması nedeniyle yerine Bahçelievler Kocasinan Fen Lisesi + Öğrenci Pansiyonu + Spor Salonu projesi uygulanacak (İlçe karakteristik ve maliyet değişikliği yapıldı)(05.04.2022 TARİHİNDE İHALESİ YAPILACAK)</t>
  </si>
  <si>
    <t>Kocasinan Mahallesi Fen Lisesi,Yurt Binası ve Spor Salonu (1821 Ada 2-4-6-7-9-117-118-12529-16038 Parsel)</t>
  </si>
  <si>
    <t>İhtiyaç nedeniyle Eyüpsultan Halk Eğitim Merkezi yerine Kartal Yukarı Mahalle Bilim ve Sanat Merkezi projesi uygulanacak (İlçe ter ve maliyet değişikliği yapıldı) (28.07.2022 TARİHİNDE İHALESİ YAPILACAK İPTAL EDİLDİ)</t>
  </si>
  <si>
    <t>Yukarı Mahallesi Bilim ve Sanat Merkezi (11380 Ada 1-30-167 Parsel)</t>
  </si>
  <si>
    <t>İhtiyaç nedeniyle 40 derslik+ 2 atölye çalışıldı maliyet değişikliği yapıldı SÖZLEŞMESİ İMZALANDI.GEÇİCİ YER TESLİMİ YAPILDI.</t>
  </si>
  <si>
    <t>40 Derslik Mesleki ve Teknik Anadolu Lisesi + 2 Atölye</t>
  </si>
  <si>
    <t>Alemdağ Mahallesi Mesleki ve Teknik Anadolu Lisesi ve 2 Adet Atölye (573 Ada 4 Parsel)</t>
  </si>
  <si>
    <t>Alemdağ  Mahallesi Anadolu İmam Hatip Lisesi (609 Ada 2 Parsel)</t>
  </si>
  <si>
    <t>İhtiyaç nedeniyle tür değişikliği ve karakteristik değişitrildi</t>
  </si>
  <si>
    <t xml:space="preserve">Çatalca Arif Nihat Asya Mesleki ve Teknik Anadolu Lisesi </t>
  </si>
  <si>
    <t>İhtiyaç nedeniyle Büyükçekmece Özel Eğitim Okulu yerine Küçükçekmece Safra Mahallesi Anadolu Lisesi  projesi uygulanacak (İlçe karakteristik ve maliyet değişikliği yapıldı) (04.04.2022 TARİHİNDE İHALESİ YAPILACAK)</t>
  </si>
  <si>
    <t>Safra Mahallesi Anadolu Lisesi (0 Ada 381-11332 Parsel)</t>
  </si>
  <si>
    <t>İhtiyaç nedeniyle Kağıthane Atölye (Gültepe Mesleki ve Teknik Anadolu Lisesi) yapım işi yerine Sancaktepe Yenidoğan Mahallesi Anadolu Lisesi projesi uygulanacak (İlçe tür karakteristik ve maliyet değişikliği yapıldı)  (12.04.2022 TARİHİNDE İHALESİ YAPILACAK)</t>
  </si>
  <si>
    <t>Yenidoğan Mahallesi Anadolu Lisesi (907 Ada 2 Parsel)</t>
  </si>
  <si>
    <t>İhtiyaç nedeniyle 40 dersliğe çıkarıldı maliyet değişikliği yapıldı (25.07.2022 TARİHİNDE İHALESİ YAPILACAK İPTAL EDİLDİ)</t>
  </si>
  <si>
    <t>40 Derslik Anadolu Lisesi +Spor Salonu</t>
  </si>
  <si>
    <t>Çakmaklı Mahallesi Anadolu Lisesi ve Spor Salonu (164 Ada 1 Parsel)</t>
  </si>
  <si>
    <t>İhtiyaç nedeniyle Büyükçekmece Atölye yapım işi yerine Küçüçekmece Safra  Mahallesi Anadolu Lisesi  projesi uygulanacak (İlçe tür karakteristik ve maliyet değişikliği yapıldı) (04.04.2022 TARİHİNDE İHALESİ YAPILACAK)</t>
  </si>
  <si>
    <t>Safra  Mahallesi Anadolu Lisesi (0 Ada 9514 Parsel)</t>
  </si>
  <si>
    <t>İhtiyaç nedeniyle Teknik ve Endüstri Meslek Lisesi işi yerine Gürpınar Anadolu Lisesi projesi uygulanacak (karakteristik ve tür ile maliyet değişikliği yapıldı) (21.07.2022 TARİHİNDE İHALESİ YAPILACAK İPTAL EDİLDİ)</t>
  </si>
  <si>
    <t xml:space="preserve">Gürpınar Mahallesi Anadolu Lisesi (1005 Ada 21 Parsel) </t>
  </si>
  <si>
    <t>İhtiyaç nedeniyle Beykoz Anadolu İletişim Meslek Lisesi yapım işi yerine Avcılar Firuzköy Mahallesi Anadolu Lisesi    projesi uygulanacak (İlçe tür karakteristik maliyet değişikliği yapıldı) (20.07.2022 TARİHİNDE İHALESİ YAPILACAK İPTAL EDİLDİ)</t>
  </si>
  <si>
    <t>Fizuköy Mahallesi Anadolu Lisesi (626 Ada 2 Parsel)</t>
  </si>
  <si>
    <t>Anadolu Lisesi</t>
  </si>
  <si>
    <t>KÖPRÜ ONARIM</t>
  </si>
  <si>
    <t>BSK ONARIM</t>
  </si>
  <si>
    <t>KINALI KAVŞAĞI - GÜMÜŞOVA ARASINDA YER ALAN OTOYOLLAR VE BAĞLANTI YOLLARI  (O1-O2-O3-O4) ÜZERİNDEKİ KÖPRÜ VE VİYADÜKLERİN DEPREME KARŞI GÜÇLENDİRİLMESİ VE ONARIMLARININ YAPILMASI İŞİ (YENİ)</t>
  </si>
  <si>
    <t>Şİle-Ağva Yolu Km:61+900-84+800 İkmal ve Ağva-Kandıra Yolu Km:84+800-109+000 Kesimi</t>
  </si>
  <si>
    <t>BY BSK (65,40 km), Çift Tüp Karayolu Tüneli (5.820 m), Viyadük (5.151 m)</t>
  </si>
  <si>
    <t>Müşavirlik/Kontrollük</t>
  </si>
  <si>
    <t>Karayolu İyileştirme (95 km)</t>
  </si>
  <si>
    <t>Büyükçekmece – Çatalca Yolu K4 Kavşağı, Çukurhan Kavşağı ….</t>
  </si>
  <si>
    <t>BY BSK (15 km)</t>
  </si>
  <si>
    <t>ÇERKEZKÖY - SUBAŞI, 3. KÖPRÜ - ŞİLE BAĞLANTISI, İSTANBUL - ŞİLE - AĞVA, AĞVA - KANDIRA - KAYNARCA, İZMİT - KANDIRA, MELENAĞZI - AKÇAKOCA YOLLARININ YAPIM KONTROLLÜK VE DANIŞMANLIK HİZMET ALIMI İŞİ</t>
  </si>
  <si>
    <t xml:space="preserve">HASDAL KAV.- KEMERBURGAZ - YASSIÖREN AYR. </t>
  </si>
  <si>
    <t>BY BSK (43,50 km)</t>
  </si>
  <si>
    <t>BSK (10 km), BY BSK (36 km)</t>
  </si>
  <si>
    <t>KINALI AYR. BÜYÜKÇEKMECE DEVLET YOLU KM:11+000-52+000 KESİMİNİN YAPIM İŞİ</t>
  </si>
  <si>
    <t>BY BSK (41 km)</t>
  </si>
  <si>
    <t>Rehabilitasyon (21 km)</t>
  </si>
  <si>
    <t>BY BSK (29 km), Köprü (147 m)</t>
  </si>
  <si>
    <t>ÇATALCA İLÇESİ TURİZM BÖLGESİ VE BAĞLANTI YOLLARI İLE İSTANBUL İLİNDE TRAFİK GÜVENLİĞİNİN SAĞLANMASI GEREKEN YOLLARDA ÜSTYAPI YENİLENMESİ YAPIM İŞİ</t>
  </si>
  <si>
    <t>Tek Yol (55 km)</t>
  </si>
  <si>
    <t>Tarihi Büyükçekmece Köprüsü Restorasyon Uygulama İşi</t>
  </si>
  <si>
    <t>Köprü Onarımı (0,55 km)</t>
  </si>
  <si>
    <t>1.Bölge Müdürlüğünün Muhtelif Kesimlerindeki  Devlet ve İl Yollarında Bulunan Köprü ve Viyadüklerin Onarım ve Güçlendirme Projelerinin Hazırlanması Danışmanlık Hizmet Alım İşi</t>
  </si>
  <si>
    <t>Uygulama Projesi</t>
  </si>
  <si>
    <t>Kanal İstanbul Etki Alanında Kalan Tarihi Odabaşı ve Tarihi Dursunköy Köprülerinin Rekonstrüksiyon Projelerinin Temini İşi</t>
  </si>
  <si>
    <t>KUZEY MARMARA OTOYOLU  (3.Boğaz Köprüsü Dahil) PROJESİ NAKKAŞ-BAŞAKŞEHİR (Bağlantı Yolları Dahil) KESİMİ YAP-İŞLET-DEVRET MODELİ İLE YAPILMASI, İŞLETİLMESİ VE DEVRİ PROJESİNİN YAPIM DÖNEMİNİN MÜŞAVİRLİK HİZMETLERİ İŞİ</t>
  </si>
  <si>
    <t>Kuzey Marmara Otoyolu SARIYER - KİLYOS TÜNELİ</t>
  </si>
  <si>
    <t>YİD</t>
  </si>
  <si>
    <t>14. Şube Şile Bakımevi</t>
  </si>
  <si>
    <t>Hizmet Binası (900 m²)</t>
  </si>
  <si>
    <t>2020</t>
  </si>
  <si>
    <t>2025</t>
  </si>
  <si>
    <t>D100 Ayr.-(Otoyol-Çatalca)Ayr.</t>
  </si>
  <si>
    <t>Rehabilitasyon (10 km)</t>
  </si>
  <si>
    <t>2011</t>
  </si>
  <si>
    <t>Gümrük Tesisleri Bağlantı Yolları ve Hudut Kapıları Yolları</t>
  </si>
  <si>
    <t>1A Standardında Karayolu (41 km), Bölünmüş Yol (143 km)</t>
  </si>
  <si>
    <t>1991</t>
  </si>
  <si>
    <t>Halkalı Gümrük İdaresi Bağlantı Yolu (Deplase Edilecek Yol ve Kavşak Dahil)</t>
  </si>
  <si>
    <t>Bölünmüş Yol (3 km)</t>
  </si>
  <si>
    <t>2014</t>
  </si>
  <si>
    <t>Kınalı Ayr.-Tekirdağ-Malkara- İpsala Hudut Kapısı</t>
  </si>
  <si>
    <t>Bölünmüş Yol (178 km)</t>
  </si>
  <si>
    <t>1998</t>
  </si>
  <si>
    <t>Kınalı Ayr.-Tekirdağ</t>
  </si>
  <si>
    <t>Bölünmüş Yol (56 km)</t>
  </si>
  <si>
    <t>İstanbul İli,Sarıyer İlçesi BALTALİMANI DERESİ,Bakırköy İlçesi AYAMAMA DERESİ (Bakırköy),Bahçelievler İlçesi ÇOBANÇEŞME,Beylikdüzü İlçesi HARAMİDERE (Kapuağası),BOSTANCI (Bostancıbaşı) Köprüleri</t>
  </si>
  <si>
    <t>Köprü Onarımı (0,13 km)</t>
  </si>
  <si>
    <t>İstanbul İli,Başakşehir  İlçesinde ODABAŞIAZATLI , Arnavutköy İlçesinde DURSUNKÖY Köprüleri</t>
  </si>
  <si>
    <t>Köprü Onarımı (0,10 km)</t>
  </si>
  <si>
    <t>Yassıören Ayr.-Subaşı-Çatalca(Çatalca Çevre Yolu Dâhil)</t>
  </si>
  <si>
    <t>Bölünmüş Yol (26 km)</t>
  </si>
  <si>
    <t>2010</t>
  </si>
  <si>
    <t>İstanbul İlindeki Muhtelif Köprülerin Depreme Karşı Güçlendirilmesi İşi</t>
  </si>
  <si>
    <t>Köprü Onarımı (15 adet)</t>
  </si>
  <si>
    <t>Kanal İstanbul Bağlantı Yolları Etüt Proje ve Yapımı</t>
  </si>
  <si>
    <t>Bölünmüş Yol (150 km)</t>
  </si>
  <si>
    <t>1. (İstanbul) Bölge Müdürlüğü Akıllı Ulaşım Sistemleri Binası</t>
  </si>
  <si>
    <t>Hizmet Binası (8.600 m²)</t>
  </si>
  <si>
    <t>BAKIM AMAÇLI BSK YOLLARIN REHABİLİTASYONU</t>
  </si>
  <si>
    <t>Rehabilitasyon</t>
  </si>
  <si>
    <t>Adapazarı-Karasu-Akçakoca  [192]</t>
  </si>
  <si>
    <t>BY BSK (80 km), TY BSK (20 km)</t>
  </si>
  <si>
    <t>2016</t>
  </si>
  <si>
    <t>Kınalı Ayr.-Çerkezköy-Saray-Kırklareli Devlet Yolu [363]</t>
  </si>
  <si>
    <t>BY BSK (68 km), TY BSK (54 km)</t>
  </si>
  <si>
    <t>Budaklar, Kanara-2, Karayak., Kıyıköy, Mud. Köpr. Yap. [456]</t>
  </si>
  <si>
    <t>Köprü (316 m)</t>
  </si>
  <si>
    <t>2022</t>
  </si>
  <si>
    <t>2026</t>
  </si>
  <si>
    <t>İstanbul İl Sn. Kacaeli-Sakarya-Düzce</t>
  </si>
  <si>
    <t>Rehabilitasyon (93 km)</t>
  </si>
  <si>
    <t>Otoyol Üzerindeki Büyük Sanat Yapılarının Proje ve Müşavirlik Hizmetleri</t>
  </si>
  <si>
    <t>Müşavirlik, Uygulama Projesi</t>
  </si>
  <si>
    <t>2002</t>
  </si>
  <si>
    <t>1000</t>
  </si>
  <si>
    <t>Boğaziçi ve FSM Köprülerinin Bakımı, Onarımı ve Yapısal Takviyeleri İle Mühendislik ve Müşavirlik Hizmetleri</t>
  </si>
  <si>
    <t>Güçlendirme (1 adet), Müşavirlik</t>
  </si>
  <si>
    <t>578701000</t>
  </si>
  <si>
    <t>FSM Köprüsü Askı Halatlarının Değiştirilmesi ve Boğaz Köprülerinin Eksik Kalan Yapısal İşlerinin Tamamlanması Yapım, Kont., Müh., Hizmeti Alım İşi</t>
  </si>
  <si>
    <t>Yatırım Programı Ödeneği 10.000.000-TL</t>
  </si>
  <si>
    <t>Yatırım Programı Ödeneği 10.000.000-TL
Likit Ödenek : 7.000.000-TL
Toplam: 17.000.000-TL</t>
  </si>
  <si>
    <t>Yatırım Programı Ödeneği 10.000.000-TL
Likit Ödenek : 43.000000-TL
Toplam: 53.000.000-TL</t>
  </si>
  <si>
    <t>EĞİTİM (191.250 m2), Hay.Ürt.YO Uyg.Çift. (1.500 m2), Yönetim (20.400 m2)</t>
  </si>
  <si>
    <t xml:space="preserve">Ana Projedir. 
</t>
  </si>
  <si>
    <t>Hay.Ürt.YO Uyg.Çift. (1.500m2)</t>
  </si>
  <si>
    <t>Çiftlik Yapısı</t>
  </si>
  <si>
    <t xml:space="preserve">
Yatırım Programında Ödenek Tahsis Edilmedi
</t>
  </si>
  <si>
    <t xml:space="preserve">Yatırım Programı Ödeneği 35.995.000-TL
</t>
  </si>
  <si>
    <t xml:space="preserve">Yatırım Programı Ödeneği 125.000.000-TL
</t>
  </si>
  <si>
    <t xml:space="preserve">Yatırım Programında Ödenek Tahsis Edilmedi
</t>
  </si>
  <si>
    <t>Yatırım Programı Ödeneği 125.000.000-TL
Likit Ödenek : 6.850.000-TL
Toplam: 131.850.000-TL</t>
  </si>
  <si>
    <t>BÜYÜK ONARIM (8.886 M2), RESTORASYON</t>
  </si>
  <si>
    <t>Büyük Onarım (105.000 m2)</t>
  </si>
  <si>
    <t>YENİ HASTANE BİNALARININ ONARIMI</t>
  </si>
  <si>
    <t>Hastane İnşaatı (10.000 m2)</t>
  </si>
  <si>
    <t>CERRAHPAŞA TIP FAKÜLTESİ HASTANE PREFABRİK YAPISI</t>
  </si>
  <si>
    <t>Hastane İnşaatı (158.168 m2)</t>
  </si>
  <si>
    <t>Hastane Binaları (B, C, E ve F Blok)</t>
  </si>
  <si>
    <t>HASTANE İNŞAATI (378.336 M2), MAKİNE-TEÇHİZAT</t>
  </si>
  <si>
    <t>Proje Durduruldu.</t>
  </si>
  <si>
    <t>Etüt-Proje, Hastane İnşaatı (15.000 m2)</t>
  </si>
  <si>
    <t>DİŞ HEKİMLİĞİ UYGULAMA ve ARAŞTIRMA HASTANESİ</t>
  </si>
  <si>
    <t xml:space="preserve">
Ana Projedir.</t>
  </si>
  <si>
    <t>BÜYÜK ONARIM, RESTORASYON</t>
  </si>
  <si>
    <t>Cerrahpaşa Yerleşkesi Dekanlık Binası</t>
  </si>
  <si>
    <t>BÜYÜK ONARIM (3.861 M2), RESTORASYON</t>
  </si>
  <si>
    <t>Psikiyatri Binası Restorasyonu</t>
  </si>
  <si>
    <t xml:space="preserve">Yatırım Ödeneği : 19.000.000 -TL 
Likit Karşılığı     :  11.000.000-TL
Toplam                :  30.000.000-TL
</t>
  </si>
  <si>
    <t>BÜYÜK ONARIM (1.200 M2), RESTORASYON</t>
  </si>
  <si>
    <t xml:space="preserve">
Yatırım Ödeneği : 12.000.000 -TL
Likit Karşılığı     :  17.000.000-TL
Şartlı Bağış          :    8.000.000-TL
YHÖ                    :   30.000.000-TL 
Toplam                :  67.000.000-TL
</t>
  </si>
  <si>
    <t>BÜYÜK ONARIM (3.825 M2), RESTORASYON</t>
  </si>
  <si>
    <t>2022 Yılı Kasım ayı içinde alt proje olarak yatırıma alındı. 10.000.000-TL YH. Dan ödenek aktarıldı. 17.11.2022 tarihinde bütçeleşti.2023 Yatırım Ödeneği: 0.00-TL
Likit Karşılığı : 15.000.000-TL Eklendi
2023 Toplam Ödeneği: 15.000.000-TL</t>
  </si>
  <si>
    <t>TCDD 1.Bölge Müdürlüğü mıntıkasının tamamındaki mevcut demiryolu güzergâhında (Sirkeci-Uzunköprü / Pehlivanköy-Kapıkule / Kırklareli- Mandıra / Muratlı-Tekirdağ / Haydarpaşa-Ankara Hat kesimleri) altyapı iyileştirmesine yönelik Etüd, Proje, Mühendislik ve Hizmet Alımı İşi</t>
  </si>
  <si>
    <t>Etüd-Proje</t>
  </si>
  <si>
    <t>Marmaray Hattına Ray Yağlama Sistemi Kurulması İşi</t>
  </si>
  <si>
    <t>Üstyapı İyileştirme</t>
  </si>
  <si>
    <t xml:space="preserve">Sirkeci-Uzunköprü Hattı Km:40+620 de prekast menfez yapım işi </t>
  </si>
  <si>
    <t>Altyapı İyileştirme</t>
  </si>
  <si>
    <t>Sirkeci-Uzunköprü Hattı Km:53+000-53+500 Sağ-Sol Taş Duvar ve Km:46+000-47+000 Drenaj Kanalı Yapılması</t>
  </si>
  <si>
    <t>Söğütlüçeşme İlave Yol ve Peron Yapımı</t>
  </si>
  <si>
    <t>İlave Yol Yapımı</t>
  </si>
  <si>
    <t>1.Bölge Müdürlüğü Mıntıkasında kullanılmak üzere 34 adet S49-1/9-300 makas temini (ÇAMAF) ve ferşi (İstanbul,Tekirdağ hat kesimindeki makaslar için)</t>
  </si>
  <si>
    <t>1. Bölge Müdürlüğü Sinyalizasyon ve Telekom Sistemleri için Yedek Malzeme alımı</t>
  </si>
  <si>
    <t>Sinyalizasyon</t>
  </si>
  <si>
    <t>Elektrifikasyon</t>
  </si>
  <si>
    <t>1. Bölge müdürlüğü mıntıkasında bulunan Mevcut kamera altyapısının yenilenmesi işi</t>
  </si>
  <si>
    <t>CCTV-Kamera</t>
  </si>
  <si>
    <t>Bir Adet Robotik Total Station ölçüm cihazı seti ile 1 adet Digital Nivo ölçüm cihazı</t>
  </si>
  <si>
    <t>Mal,Techizat Alımı</t>
  </si>
  <si>
    <t>TCDD 1.Bölge Müdürlüğü Mıntıkasındaki Projelerin Dijital Dokümanların Merkezileştirilmesi İçin Nas (Network Attached Storage) Cihazı Alım İşi</t>
  </si>
  <si>
    <t>1. Bölge  Müdürlüğü Mıntıkasındaki Hatların Ölçüm Sistemlerinin Yenilenmesi</t>
  </si>
  <si>
    <t>Bölge Müdürlüğümüze Bağlı; Halkalı Gar ve Gümrüklü Sahasına CCTV Kamera Sistemlerinin Kurulumu İşi</t>
  </si>
  <si>
    <t>Ömerli Yükleme Boşaltma Sahası Yapımı</t>
  </si>
  <si>
    <t xml:space="preserve"> Protokol kapsamında devam ediyor</t>
  </si>
  <si>
    <t>Haydarpaşa Gar Binası Kontrollük ve Müşavirlik 2. Etap Hizmet Alımı İşi</t>
  </si>
  <si>
    <t>Haydarpaşa Elektrik İşleri Müdürlüğü Binası Restorasyonu 2. Etap İşi</t>
  </si>
  <si>
    <t>YER ÜZERİ OLAN MARMARAY İSTASYONU PERONLARINA BEKLEME SALONU YAPILMASI</t>
  </si>
  <si>
    <t>İstanbul              %62,5</t>
  </si>
  <si>
    <t>1. BÖLGE MÜDÜRLÜĞÜ ERİŞİLEBİLİRLİK PROJELERİ YAPTIRILMASI 1.ETAP İŞİ</t>
  </si>
  <si>
    <t>İstanbul                %10</t>
  </si>
  <si>
    <t>Erişilebilirlik</t>
  </si>
  <si>
    <t>İstanbul                %65</t>
  </si>
  <si>
    <t>Marmaray Bakırköy İstasyonu Köprü Üstü Ticari Alan Oluşturulması</t>
  </si>
  <si>
    <t>Söğütlüçeşme Hamamının Taşınması ve Restorasyonu İşi</t>
  </si>
  <si>
    <t>Halkalı Gümrüklü Saha Konteyner Alanı İçin Rampa Yapılması Ve Zemin Güçlendirme</t>
  </si>
  <si>
    <t>1. Bölge Mıntıkasındaki Elektrik Sayaçlarına Uzaktan İzleme Sistemi Kurulması İşi</t>
  </si>
  <si>
    <t>Halkalı Vagon Bakım Onarım Atölyesi Önüne Çelik Sundurma Yapılması</t>
  </si>
  <si>
    <t>Sirkeci Garı Ambar Binası Restorasyonu Ve Gümrük Binası Modernizasyonu</t>
  </si>
  <si>
    <t>Marmaray Yunus-Söğütlüçeşme Ve Halkalı-Zeytinburnu İstasyonları Arası Ve Teknik Binalarda Bulunan 110V Dc Redresörlerin Paralellenmesi İşi</t>
  </si>
  <si>
    <t>Marmaray Bc1 İşletmesinde Kurulu Orta Gerilim (Og) Hücrelerinde Kullanılan Kesiciler İçin Yedek Parça Temini</t>
  </si>
  <si>
    <t>Halkalı Gar İçin 1000V Enerji Temini Yapılması İşi</t>
  </si>
  <si>
    <t>1. Bölge Müdürlüğündeki Tarihi Tescilli Binalarda Güçlendirme Yapılması Amacıyla Rölöve, Restitüsyon, Restorasyon, Güçlendirme, Elektrik, Mekanik Projeleri İle Uygulamaya Esas İhale Dosyasının Hazırlanması</t>
  </si>
  <si>
    <t>Kartal Tren İstasyon Binası Restorasyonu</t>
  </si>
  <si>
    <t>Yunus Tren İstasyon Binası Restorasyonu</t>
  </si>
  <si>
    <t>Göztepe Lojman Binası Restorasyonu</t>
  </si>
  <si>
    <t xml:space="preserve">REKTÖRLÜK BİLİMSEL ARAŞTIRMA PROJELERİ </t>
  </si>
  <si>
    <t xml:space="preserve">ÇEŞİTLİ ÜNİTELERİN ETÜT PROJESİ </t>
  </si>
  <si>
    <t>Bakım Onarım, BİT, Kesin Hesap, Makine-Teçhizat, T-2 (2 adet)</t>
  </si>
  <si>
    <t xml:space="preserve">ENGELLİ HAYATININ KOLAYLAŞTIRILMASI </t>
  </si>
  <si>
    <t xml:space="preserve">KAMPÜS ALT YAPISI </t>
  </si>
  <si>
    <t>Büyük Onarım, Güçlendirme</t>
  </si>
  <si>
    <t>Proje uygulama sahasının tarihi kent silüetinde yer almasından dolayı İstanbul Anıtlar ve Rolöve İl Müdürlüğünün koruma kurulları tarafından projeye onay verilmesi beklenmektedir. Projenin ihale sürecine geçilemediğinden projede herhangi bir gerçekleşme bulunmamaktadır.</t>
  </si>
  <si>
    <t>HAMİDİYE SAĞLIK BİLİMLERİ FAKÜLTESİ İNŞAATI  (İRAP:A1-H2-E41)</t>
  </si>
  <si>
    <t>HAMİDİYE HEMŞİRELİK FAKÜLTESİ  (İRAP:A1-H2-E41)</t>
  </si>
  <si>
    <t>HAMİDİYE ECZACILIK FAKÜLTESİ  (İRAP:A1-H2-E41)</t>
  </si>
  <si>
    <t>HAMİDİYE İDARİ BİNALAR (İRAP:A1-H2-E41)</t>
  </si>
  <si>
    <t>Sözleşmede 2022 yılında % 10, 2023 yılında % 70, 2024 yılında % 20 olarak
iş programı belirlenmiştir. 2022 yılında kullanılmayan 75.000.000 TL ödenek 2023 yılına aktarılmıştır. İş programına göre 2023 yılında yapılması planlanan işler için 355.000.000,00 TL ödeneğin yedek ödenekten eklenmesi talebi Cumhurbaşkanlığına sunulmuştur. Mevcut 145.000.000 TL'lik ödeneğin 03.05.2023 tarihi itibariyle 140.903.500,22 TL'si kullanılmıştır.</t>
  </si>
  <si>
    <t>MEKTEB-İ TIBBİYE-İ ŞAHANE 3. ETAP RESTORASYONU</t>
  </si>
  <si>
    <t>Bakım Onarım, BİT, Kesin Hesap, Makine-Teçhizat, T-7 (1 adet)</t>
  </si>
  <si>
    <t xml:space="preserve">Rektörlük Bilimsel Araştırma Projeleri </t>
  </si>
  <si>
    <t>Cumhurbaşkanlığı Strateji ve Bütçe Başkanlığının Onaylarına istinaden 6.047.000 TL likit karşılığı ödenek eklenmiştir.</t>
  </si>
  <si>
    <t>Cumhurbaşkanlığı Strateji ve Bütçe Başkanlığının Onaylarına istinaden 29.719.000 TL likit karşılığı ödenek eklenmiştir.</t>
  </si>
  <si>
    <t>Cumhurbaşkanlığı Strateji ve Bütçe Başkanlığının Onaylarına istinaden 9.003.000 TL likit karşılığı ödenek eklenmiştir.</t>
  </si>
  <si>
    <t>LOJMAN YAPIMI</t>
  </si>
  <si>
    <t xml:space="preserve">21.000M2-200 Adet Lojman </t>
  </si>
  <si>
    <t>EĞİTİM KÜLTÜR</t>
  </si>
  <si>
    <t>GÜNEY KAMPÜSTEKİ BİNALARIN 3R PROJELERİNİN HAZIRLANMASI</t>
  </si>
  <si>
    <t>Etüt-Proje-Müşavirlik</t>
  </si>
  <si>
    <t>EĞİTİM-KÜLTÜR</t>
  </si>
  <si>
    <t>KÜLTÜR VARLIKLARI BAKIM OANRIM PROJESİ</t>
  </si>
  <si>
    <t xml:space="preserve">Büyük Onarım, 41.263,88m2 </t>
  </si>
  <si>
    <t>Acil Müdahale Römorkörü</t>
  </si>
  <si>
    <t>Büyükdere Acil Müdahale İstasyonu İskele Uzatılması İnşaatı</t>
  </si>
  <si>
    <t xml:space="preserve">Tarihi Kilyos Cemil Özben Tahlisiye İstasyonu Hizmet Binası </t>
  </si>
  <si>
    <t>Tarihi Fenerbahçe Feneri ve Gardiyan Binası Restorasyonu</t>
  </si>
  <si>
    <t>İnciburnu Kılavuzluk İstasyonu Hizmet Binası</t>
  </si>
  <si>
    <t>Muhtelif Onarım, Modernizasyon ve Etüt İşleri</t>
  </si>
  <si>
    <t>Operasyon Merkezi ve Navtex İstasyonlarının Kurulumu</t>
  </si>
  <si>
    <t>VHF, MF, HF İstasyonlarının Kurulumu</t>
  </si>
  <si>
    <t>Römorkör</t>
  </si>
  <si>
    <t>İskele Bakım Onarımı</t>
  </si>
  <si>
    <t>Bakım Onarım, Etüt-Proje, Müşavirlik</t>
  </si>
  <si>
    <t>Etüt Proje</t>
  </si>
  <si>
    <t>Hazırlık aşamasında.</t>
  </si>
  <si>
    <t xml:space="preserve">Galatasaray Lisesi Giriş Kapısının Restorasyonu
</t>
  </si>
  <si>
    <t xml:space="preserve">Restorasyon </t>
  </si>
  <si>
    <t xml:space="preserve">DERSLİKLER VE MERKEZİ BİRİMLER </t>
  </si>
  <si>
    <t>Muhtelif (Beyoğlu, Şişli, Beşiktaş, Sarıyer)</t>
  </si>
  <si>
    <t>Fındıklı Ek Eğitim Binası</t>
  </si>
  <si>
    <t>Ek Hizmet Binası (1.000 m²)</t>
  </si>
  <si>
    <t>Mimarlık Fakültesi Binası Güçlendirme ve Rest.</t>
  </si>
  <si>
    <t>Etüt-Proje, Güçlendirme, Müşavirlik/Kontrollük, Restorasyon</t>
  </si>
  <si>
    <t xml:space="preserve">Tophane-i Amire Tarihi Kimlik ve Çevre Düzenleme Projesi Hazırlanması </t>
  </si>
  <si>
    <t>Çevre Düzenlemesi (1 adet), Restorasyon, Makine-Teçhizat, Etüt-Proje</t>
  </si>
  <si>
    <t>Bakım Onarım, Etüt-Proje, Müşavirlik, Kültür Merkezi (13.500 m²), Makine-Teçhizat</t>
  </si>
  <si>
    <t>+10.386.181</t>
  </si>
  <si>
    <t>Çevre Düzenlemesi (1 adet), Restorasyon</t>
  </si>
  <si>
    <t>İstanbul Resim ve Heykel Müzesi</t>
  </si>
  <si>
    <t>Sıbyan Mektebi Restorasyonu İşi</t>
  </si>
  <si>
    <t>Restorasyon (1 adet)</t>
  </si>
  <si>
    <t>Projeye 12.500.000 TL tutarında yatırımları hızlandırma ödeneği talebi yapılmıştır.</t>
  </si>
  <si>
    <t>Projeye yapılan likit karşılığı ödenek kaydı talebi Nisan ayında Cumhurbaşkanlığınca onaylanmış olup 2. dönem sütununa işlenmiştir. Ayrıca proje ödeneklerinin ayrıntılı finansman programında yapılması planlanan revize göz önünde bulundurularak üçer aylık dönem dağılımı yapılmıştır.</t>
  </si>
  <si>
    <t>Proje ödeneklerinin ayrıntılı finansman programında yapılması planlanan revize göz önünde bulundurularak üçer aylık dönem dağılımı yapılmıştır.</t>
  </si>
  <si>
    <t>BAKIM- ONARIM</t>
  </si>
  <si>
    <t>HİLMİ ABBAS PAŞA CAMİİ ,ŞADIRVAN VE TUVALETLER İLE ÇEVRE DÜZENLEMESİ  UYGULAMA İŞİ</t>
  </si>
  <si>
    <t>AYAZMA ( SULTAN III. MUSTAFA-LALELİ) CAMİİ VE ÇEVRE DÜZENLEME  UYGULAMA (RESTORASYON) TAMAMLAMA İŞİ</t>
  </si>
  <si>
    <t>SİLAHTAR ABDURRAHMANAĞA CAMİİ  UYGULAMA (RESTORASYON) İŞİ</t>
  </si>
  <si>
    <t>ETÜD -PROJE</t>
  </si>
  <si>
    <t>İSTANBUL İLİ, ÜSKÜDAR İLÇESİ, ÇENGELKÖY MAHALLESİ, 826 ADA1 PARSEL KERİME HATUN CAMİİ 2022-2024 YILLARI REKONSTRÜKSİYON İŞİ</t>
  </si>
  <si>
    <t>İSTANBUL İLİ, KADIKÖY İLÇESİ, İSKELE (SULTAN III. MUSTAFA)  CAMİİ 2022-2023 YILLARI UYGULAMA (RESTORASYONU) TAMAMLAMA İŞİ</t>
  </si>
  <si>
    <t>İSTANBUL İLİ, ÜSKÜDAR İLÇESİ, ŞEYH DEVATİ CAMİİ HASARLI MİNARESİNİN 2022-2023 YILLARI  ONARIM  İŞİ</t>
  </si>
  <si>
    <t>İSTANBUL İLİ, ŞİLE İLÇESİ, BALİBEY MAHALLESİ, 48 ADA, 1 PARSELDE BULUNAN HACI OSMAN AĞA CAMİİ 2022-2024 YILLARI UYGULAMA (RESTORASYONU) İŞİ</t>
  </si>
  <si>
    <t>Devam Ediyor</t>
  </si>
  <si>
    <t>Devam Ediyor (Geçici Kabulü Yapıldı, işin kesin hesabı devam ettiğinden parasal olarak iş devam etmekte.)</t>
  </si>
  <si>
    <t>Devam Ediyor. (İşin Tasfiyesi yapıldı, ancak Kesin Hesabı henüz yapılmadığından iş parasal olarak devam etmekte.)</t>
  </si>
  <si>
    <t>Orman Kadastrosu ve Tescili Projesi (Özel Bütçe)</t>
  </si>
  <si>
    <t xml:space="preserve"> Orman Koruma ve Yangınla Mücadele Projesi (Özel Bütçe) </t>
  </si>
  <si>
    <t>Fotokapan (Otlatma-Gözetleme), Koruma Gözetleme Sistemi</t>
  </si>
  <si>
    <t>Ormanların Geliştirilmesi ve Genişletilmesi Projesi (Özel Bütçe)</t>
  </si>
  <si>
    <t xml:space="preserve"> Ağaçlandırma Bakımı,  Rehabilitasyon Bakım,  Maden Sahalarının Rehabilitasyonu Bakım,  Etüd Proje </t>
  </si>
  <si>
    <t xml:space="preserve"> Orman İçi Mesire Yerleri Yapımı Projesi (Özel Bütçe)</t>
  </si>
  <si>
    <t>İhata ve İstinat Duvarı</t>
  </si>
  <si>
    <t>Endüstriyel Plantasyon  Projesi      (Özel Bütçe)</t>
  </si>
  <si>
    <t xml:space="preserve"> Endüstriyel Ağaçlandırma Tesis,   Endüstriyel Ağaçlandırma Bakımı</t>
  </si>
  <si>
    <t>Fidan Üretimi</t>
  </si>
  <si>
    <t>Ormancılık Altyapısı ve Üretim Makinası Alımı Projesi                 (Döner Sermaye)</t>
  </si>
  <si>
    <t>Orman Yolu Yapımı (Yeni Yol), Stabilize Yol Kaplaması (Üst Yapı),  Sanat Yapısı</t>
  </si>
  <si>
    <t>Orman Amenajmanı ve Orman Köyleri Etüdü Projesi (Döner Sermaye)</t>
  </si>
  <si>
    <t xml:space="preserve">Orman Amenajmanı, Ulusal Orman Envanteri </t>
  </si>
  <si>
    <t>Orman İçi Mesire Yerleri Yapımı Projesi (Döner Sermaye)</t>
  </si>
  <si>
    <t>Yeni Mesire Yeri ,MesireYeri Altyapı Tesisleri</t>
  </si>
  <si>
    <t>Fidan Üretim Projesi (Döner Sermaye)</t>
  </si>
  <si>
    <t>Fidan Üretimi,Fidan Bakımı,Tohum Üretimi, Ağaç ve Tohum Islahı Tesisi, Ağaç ve Tohum Islahı Bakım,Sulama-Enerji Tesis ve Sistemleri, Diğer Tarım Orman Tesisleri,Muhtelif Fidanlık Teçhizat-Ekipman,Fidan Söküm Makinası, Bahçe Traktörü, Römork</t>
  </si>
  <si>
    <t>K.Çekmece</t>
  </si>
  <si>
    <t>ENERJİ ALANINDA UYGULAMA VE AR-GE PROJELERİ</t>
  </si>
  <si>
    <t>PolonezköyTP-Beykoz</t>
  </si>
  <si>
    <t>Avcıkoru TP-Şile</t>
  </si>
  <si>
    <t>Değirmenburnu TP-Heybeliada</t>
  </si>
  <si>
    <t>Dilburnu TP-Büyükada</t>
  </si>
  <si>
    <t>Neşetsuyu TP-Sarıyer</t>
  </si>
  <si>
    <t>İstilacı Yabancı Türlerin Oluşturduğu Tehditlerin Yönetimi</t>
  </si>
  <si>
    <t>Bakım-Onarım
Makine-Techizat
Yazılım-Donanım</t>
  </si>
  <si>
    <t>Halkalı
Küçükçekmece</t>
  </si>
  <si>
    <t>İstanbul
Eyüpsultan</t>
  </si>
  <si>
    <t xml:space="preserve">İstanbul Sancaktepe Çocuk Evleri Sitesi </t>
  </si>
  <si>
    <t>Sancaktepe
Eyüp Mah.
Ferhatpaşa Mezarlığı yanı</t>
  </si>
  <si>
    <t>46 Anaokul Yapım İşi İnşaat Öncesi, İnşaat Aşaması ve İnşaat Sonrası Kontrollük ve Danışmanlık Hizmeti Alım İşi</t>
  </si>
  <si>
    <t>İstanbul Kartal Kentsel Dönüşüm 6. ve 9. Etap İkmal İnşaatı Yapım İşi</t>
  </si>
  <si>
    <t>İstanbul Kartal Kentsel Dönüşüm 4. Etap Yapım işi</t>
  </si>
  <si>
    <t>İstanbul Kartal Kentsel Dönüşüm 7. Etap Yapım işi</t>
  </si>
  <si>
    <t>İstanbul Kartal Kentsel Dönüşüm 5. ve 13. Etap İkmal Yapım İşi</t>
  </si>
  <si>
    <t>İstanbul
Kartal</t>
  </si>
  <si>
    <t>Kartal Kentsel Dönüşüm 8.Etap İkmal İnşaat Yapım İşi</t>
  </si>
  <si>
    <t>İstanbul İli, Ümraniye İlçesi Hekimbaşı Kentsel Dönüşüm Alanı 1'inci Etap Yapım İşi</t>
  </si>
  <si>
    <t>İstanbul Ümraniye</t>
  </si>
  <si>
    <t>İstanbul İli, Kadıköy İlçesi, Caferağa Mahallesi, 140 Ada 1 Parselde Bulunan Tescilli Sivil Mimari Restorasyon İşi</t>
  </si>
  <si>
    <t>İstanbul 
Kadıköy</t>
  </si>
  <si>
    <t>İST./FATİH</t>
  </si>
  <si>
    <t>MAKİNA -TEÇHİZAT, BAKIM ONARIM- YAZMA VE MATBU KİTAP ALIMLARI</t>
  </si>
  <si>
    <t>HER SENE YENİLENEN YILLIK BİR PROJEDİR.</t>
  </si>
  <si>
    <t>Güçlendirme ve Onarım</t>
  </si>
  <si>
    <t>Soğanlık İlkokulu</t>
  </si>
  <si>
    <t>Bozhane İlkokulu</t>
  </si>
  <si>
    <t xml:space="preserve">Beykoz </t>
  </si>
  <si>
    <t>Hasköy Ortaokulu A-B Blok</t>
  </si>
  <si>
    <t>İstiklal İlkokulu A-B Blok</t>
  </si>
  <si>
    <t>Medine Tayfur Sökmen İlkokulu A-B Blok</t>
  </si>
  <si>
    <t xml:space="preserve">Kartal </t>
  </si>
  <si>
    <t>Kestanelik İmam Hatip Ortaokulu</t>
  </si>
  <si>
    <t xml:space="preserve">Ovayenice Örfi Çetinkaya İlkokulu/Ortaokulu </t>
  </si>
  <si>
    <t xml:space="preserve">Çatalca </t>
  </si>
  <si>
    <t>Kazım Karabekir Anadolu İmam Hatip Lisesi</t>
  </si>
  <si>
    <t>Yıkım ve Yeniden Yapım</t>
  </si>
  <si>
    <t>Behçet Kemal Çağlar Anadolu Lisesi  (A, B, C ve D Bloklar) / Okul Yapıları, Kız-Erkek Yurt ve Konferans Salonu</t>
  </si>
  <si>
    <t>Günebakan İlköğretim Okulu</t>
  </si>
  <si>
    <t>Alparslan İlköğretim Okulu</t>
  </si>
  <si>
    <t xml:space="preserve">Tuğrul Bey Anadolu Lisesi  </t>
  </si>
  <si>
    <t xml:space="preserve">Vala Gedik Özel Eğitim Mesleki Eğitim Merkezi  </t>
  </si>
  <si>
    <t>Kadıköy Anadolu Lisesi  – Okul Blokları - Yurt - Konferans Salonu</t>
  </si>
  <si>
    <t>Gazipaşa İlkokulu</t>
  </si>
  <si>
    <t>Alsancak İlkokulu‐Ortaokulu</t>
  </si>
  <si>
    <t xml:space="preserve">Rıfat Canayakın Anadolu İmam Hatip Lisesi </t>
  </si>
  <si>
    <t xml:space="preserve">Bayrampaşa </t>
  </si>
  <si>
    <t xml:space="preserve">Gümüşdere İlkokulu-Ortaokulu </t>
  </si>
  <si>
    <t>Üçşehitler İlkokulu / Ortaokulu</t>
  </si>
  <si>
    <t>Şehit Öğretmenler İlkokulu / Ortaokulu</t>
  </si>
  <si>
    <t xml:space="preserve">Yunus Emre İlkokulu </t>
  </si>
  <si>
    <t xml:space="preserve">Küçükçekmece </t>
  </si>
  <si>
    <t>Hacı Numan Ortaokulu</t>
  </si>
  <si>
    <t xml:space="preserve">Şişli Anadolu Lisesi </t>
  </si>
  <si>
    <t xml:space="preserve">Burhan Felek Anadolu Lisesi </t>
  </si>
  <si>
    <t xml:space="preserve">Dr. Tevfik Sağlam İlkokulu </t>
  </si>
  <si>
    <t>Cevatpaşa İlkokulu</t>
  </si>
  <si>
    <t xml:space="preserve">Boğaziçi Üniversitesi Kuzey Kampüs Yurt Binası </t>
  </si>
  <si>
    <t>ÜÇ KATLI BÜYÜK İSTANBUL TÜNELİ</t>
  </si>
  <si>
    <t xml:space="preserve">'GEBZE-HAYDARPAŞA,SİRKECİ-HALKALI BANLİYÖ
 HATTLARININ İYİLEŞTİRİLMESİ VE DEMİRYOLU BOĞAZ TÜP GEÇİŞİ İNŞAATI </t>
  </si>
  <si>
    <t>Kocaeli,                 İstanbul</t>
  </si>
  <si>
    <t>Demiryolu</t>
  </si>
  <si>
    <t xml:space="preserve">'SABİHA GÖKÇEN HAVALİMANI METRO BAĞLANTILARI    </t>
  </si>
  <si>
    <t xml:space="preserve">İstanbul </t>
  </si>
  <si>
    <t>Metro İnşaat</t>
  </si>
  <si>
    <t xml:space="preserve">BAKIRKÖY - BAHÇELİEVLER - KİRAZLI METRO  </t>
  </si>
  <si>
    <t>YENİKAPI-İNCİRLİ-SEFAKÖY METRO HATTI</t>
  </si>
  <si>
    <t>'İSTANBUL YENİ HAVALİMANI RAYLI SİSTEM BAĞLANTILARI</t>
  </si>
  <si>
    <t>BAŞAKŞEHİR-KAYAŞEHİR METRO HATTI</t>
  </si>
  <si>
    <t>ALTUNİZADE-FERAH MAHALLESİ-ÇAMLICA RAYLI SİS.HATTI</t>
  </si>
  <si>
    <t>KAZLIÇEŞME-SİRKECİ KENTSEL ULAŞIM VE REKREASYON</t>
  </si>
  <si>
    <t>Atışalanı GIS Yenileme (Farklı Sahada)</t>
  </si>
  <si>
    <t>400 kV 4 Fider(Karasu-1, Karasu-2, Atışalanı, Kuplaş)</t>
  </si>
  <si>
    <t>18.04.2023 tarihinde ihalesi yapıldı.</t>
  </si>
  <si>
    <t xml:space="preserve">Esenler GIS irtibat hatları </t>
  </si>
  <si>
    <t>Deliklikaya GIS- İkitelli EİH Kısmi Yenileme</t>
  </si>
  <si>
    <t>Ambarlı GIS</t>
  </si>
  <si>
    <t>400 kV, 4x125 MVA</t>
  </si>
  <si>
    <t>Ambarlı GIS İrtibat Hattı</t>
  </si>
  <si>
    <t>400 kV, 3B 1272 MCM, (1+1) km</t>
  </si>
  <si>
    <t>(Sultanmurat-İstanbul DG Fuel Oil B) Brş. N. – Halkalı GIS Kablosu</t>
  </si>
  <si>
    <t>154 kV, 2x1272 MCM, 7 km + 1272 MCM, (7+4) km</t>
  </si>
  <si>
    <t>12.04.2023 tarihinde ihalesi yapıldı.</t>
  </si>
  <si>
    <t>Selimpaşa TM</t>
  </si>
  <si>
    <t>154/33 kV, 2x100 MVA + 3. Trafo Fideri</t>
  </si>
  <si>
    <t>Sarıyer-Beşiktaş</t>
  </si>
  <si>
    <t>FATİH BELEDİYE BAŞKANLIĞI</t>
  </si>
  <si>
    <t>TARIM</t>
  </si>
  <si>
    <t>Etüt-proje</t>
  </si>
  <si>
    <t xml:space="preserve">(YIKOB) Alternatif Üretim Yöntemlerinin Geliştirilmesi Projesi </t>
  </si>
  <si>
    <t>İstanbul Küçükçekmece Sosyal Hizmet Merkezi</t>
  </si>
  <si>
    <t>İstanbul Sultangazi Huzurevi YBRM</t>
  </si>
  <si>
    <t>İstanbul Bakırköy Engelsiz Yaşam Bakım ve Reh. Merk.</t>
  </si>
  <si>
    <t>İstanbul Kartal Sosyal Hizmet Merkezi Etüdü</t>
  </si>
  <si>
    <t>İstanbul Göztepe Huzurevi İnşaatı                                             (Yurtiçi Hibe)</t>
  </si>
  <si>
    <t>İstanbul Esenler Sosyal Hizmet Merkezi</t>
  </si>
  <si>
    <t>İstanbul Sancaktepe Çocuk Evleri Sitesi</t>
  </si>
  <si>
    <t>İstanbul Bahçelievler Çocuk Evleri Sitesi                                  (Yurtiçi Hibe)</t>
  </si>
  <si>
    <t>İstanbul İl Müdürlüğü Hizmet Binası+SHM</t>
  </si>
  <si>
    <t xml:space="preserve">İstanbul Kadın Konukevi (Yurtiçi Hibe)                                                      </t>
  </si>
  <si>
    <t>BOTAŞ</t>
  </si>
  <si>
    <t>Kalenderhane Camii Proje Çizim İşi</t>
  </si>
  <si>
    <t>Beyazıt Camii Avlusu ve İhata Duvarları ve Çevre Düzenlemesi Proje Çizim İşi</t>
  </si>
  <si>
    <t>Hadım Ali Paşa Camii Proje Çizim İşi</t>
  </si>
  <si>
    <t>Dervişali Mah. 2604 ada 7 parselde yer alan Ev (Sivil Mimari) Proje Çizim İşi</t>
  </si>
  <si>
    <t>Nişancı Mehmet Paşa Camii ve Ek Yapıları Proje Çizim İşi</t>
  </si>
  <si>
    <t>Devam Eidyor</t>
  </si>
  <si>
    <t>Fatih, Yedikule Mah.1252 Ada 37 Parselde Yer Alan Ev (Sivil Mimari)</t>
  </si>
  <si>
    <t>Sultan Süleyman  Külliyesinde İmaret Alt Katı</t>
  </si>
  <si>
    <t>Kariye Camii Rest. İşi</t>
  </si>
  <si>
    <t>Hz. Cabir Camii Rest. İşi</t>
  </si>
  <si>
    <t>Sultan Süleyman Külliyesinde İmaret ( Darüzziyafe) Üst Katı Restorasyon İşi</t>
  </si>
  <si>
    <t>Koca Ragıp Paşa Kütüphanesi Restorasyonu İşi</t>
  </si>
  <si>
    <t>Karadeniz Medreseleri</t>
  </si>
  <si>
    <t>Tevfikiye Camii ve Çevre Düzenlemesi Restorasyon Tamamlama İşi</t>
  </si>
  <si>
    <t>Zeyrek İmareti Atik Camii Restorasyon İşi</t>
  </si>
  <si>
    <t>Devam Ediyuor</t>
  </si>
  <si>
    <t xml:space="preserve"> Abbasağa Camii Restorasyon İşi</t>
  </si>
  <si>
    <t>Zeynep Sultan Camii Restorasyon Tamamlama İşi</t>
  </si>
  <si>
    <t xml:space="preserve">Sultanahmet Camii ve Çevre Düzenlemesi Restorasyon İşi </t>
  </si>
  <si>
    <t xml:space="preserve">BİTTİ
</t>
  </si>
  <si>
    <t>Beyoğlu 746 ada 3 parsel Bölge Hizmet Binası Dış Cephe Su yalıtımı ve Otopark Zemin Onarım İşi</t>
  </si>
  <si>
    <t>Tunuslu Hayrettin Paşa Konağı Ve At Ahırları Restorasyon İşi</t>
  </si>
  <si>
    <t>İhale İşlemleri Devam Ediyor</t>
  </si>
  <si>
    <t>Fatih Hatip Muslahattin Mh 1913 Ada 3 Parsel Yavuz Sultan Selim Cami Meşrutası Yapım İşi</t>
  </si>
  <si>
    <t>İSTANBUL GALATA MEVLEVİHANESİ MÜZESİ SEMAHANE ZEMİNİ VE GENEL BAKIM ONARIM İŞİ</t>
  </si>
  <si>
    <t xml:space="preserve">İŞ YER TESLİMİ YAPILARAK BAŞLATILMIŞTIR. </t>
  </si>
  <si>
    <t>ÜRYANİZADE AHMET ESAT EFENDİ TÜRBESİ RESTORASYONU İŞİ</t>
  </si>
  <si>
    <t>İSTANBUL HATİCE TURHAN TÜRBESİ DIŞ HAZİRE RESTORASYONU VE SULTAN I. ABDÜLHAMİT TÜRBESİ ONARIM İŞİ</t>
  </si>
  <si>
    <t xml:space="preserve">FATİH </t>
  </si>
  <si>
    <t>MAHMUT NEDİM PAŞA TÜRBESİ RESTORASYONU İŞİ</t>
  </si>
  <si>
    <t>SOKULLU MEHMET PAŞA TÜRBESİ BAKIM ONARIM İŞİ</t>
  </si>
  <si>
    <t>ADİLE SULTAN TÜRBESİ ZEMİN ETÜDÜ VE İZLEME İŞİ</t>
  </si>
  <si>
    <t>UYGULAMA - ZEMİN ETÜDÜ ARAŞTIRMA</t>
  </si>
  <si>
    <t>İSTANBUL DEFTERİ HAKANİ VE TÜRK İSLAM ESERLERİ RESTORASYONU VE TEŞHİR TANZİM (TAPU KADASTRO BİNASI) 2. ETAP İŞİ</t>
  </si>
  <si>
    <t>İSTANBUL ARKEOLOJİ MÜZELERİ KLASİK BİNA 3. ETAP ÇİNİLİ KÖŞK ESKİ ŞARK ESERLERİ ÇUKURBOSTAN RESTORASYON TEŞHİR TANZİM VE ÇEVRE DÜZENLEMESİ İŞİ</t>
  </si>
  <si>
    <t>ESENYURT İLÇE HALK KÜTÜPHANESİ YAPIM VE TEŞHİR TANZİM İŞİ</t>
  </si>
  <si>
    <t>ONARIM -TEŞHİR TANZİM</t>
  </si>
  <si>
    <t>İSTANBUL DEFTERİ HAKANİ NEZARETİ BİNASI DEFTERHANE BİNASI VE İBRAHİM PAŞA SARAYI III. VE IV. EVLULARI PROJELERİNİN YAPIMI İŞİ</t>
  </si>
  <si>
    <t>31.04.2023</t>
  </si>
  <si>
    <t>İSTANBUL KIZ KULESİ İKMAL RESTORASYONU VE TEŞHİR TANZİM İŞİ</t>
  </si>
  <si>
    <t>İSTANBUL ARKEOLOJİ MÜZELERİ ÇUKURBOSTAN TONOZLU YERALTI YAPISI RÖLÖVE RESTİTÜSYON RESTORASYON MÜHENDİSLİK VE ÇEVRE DÜZENLEME İŞİ</t>
  </si>
  <si>
    <t>EYÜP NİŞANCI FERİDUN PAŞA TÜRBESİ RÖLÖVE RESTİTÜSYON RESTORASYON VE MÜHENDİSLİK PROJELERİ İŞİ</t>
  </si>
  <si>
    <t>İSTANBUL ARKEOLOJİ MÜZELERİ ESER DEPOLARI VE TEŞHİR TANZİM İŞİ</t>
  </si>
  <si>
    <t>BAKIRKÖY CEVİZLİK HALK KÜTÜPHANESİ ÇEVRE DÜZENLEMESİ VE TESİSAT İMALATLARI YAPIMI İŞİ</t>
  </si>
  <si>
    <t xml:space="preserve">BAKIM ONARIM </t>
  </si>
  <si>
    <t>İSTANBUL BÜYÜKSARAY MOZAİKLERİ MÜZESİ MÜZESİ PROJELERİNİN YAPIMI İŞİ</t>
  </si>
  <si>
    <t xml:space="preserve">İŞ FİZİKSEL OLARAK TAMAMLANMIŞTIR. GEÇİCİ KABUL İŞLEMLERİNE BAŞLANILMIŞTIR. </t>
  </si>
  <si>
    <t>İSTANBUL RAMİ KIŞLASI KÜTÜPHANESİ TEŞHİR TANZİM VE ÇEVRE DÜZENLEMESİ (5.ETAP) İŞİ</t>
  </si>
  <si>
    <t>İSTANBUL DEFTERİ HAKANİ NEZARETİ BİNASI RESTORASYONU İŞİ</t>
  </si>
  <si>
    <t>LOHUSA RAHİME KADIN TÜRBESİ VE TANITIM OFİSİ BAKIM ONARIM İŞİ</t>
  </si>
  <si>
    <t xml:space="preserve">BAKIRKÖY CEVİZLİK HALK KÜTÜPHANESİ ONARIM İŞİ </t>
  </si>
  <si>
    <t>Rumeli Feneri Balıkçı Barınağı Çekek Yeri ve Saha Betonu İnşaatı İşi</t>
  </si>
  <si>
    <t>─</t>
  </si>
  <si>
    <t>Kocamustafapaşa Barınağı Rıhtım ve Saha Betonu İnşaatı İşi</t>
  </si>
  <si>
    <t>Fatih/İSTANBUL</t>
  </si>
  <si>
    <t>Eminönü Balıkçı Barınağı Çekek Yeri ve Saha Betonu İnşaatı İşi</t>
  </si>
  <si>
    <t>Poyrazköy Balıkçı Barınağı Kronman Duvarı Yükseltilmesi ve Çekek Yeri İnşaatı İşi</t>
  </si>
  <si>
    <t>Beykoz/İSTANBUL</t>
  </si>
  <si>
    <t>Anadou Feneri Balıkçı Barınağı İmar Planı Hazırlama İşi</t>
  </si>
  <si>
    <t>Anadou Kavağı Balıkçı Barınağı İmar Planı Hazırlama İşi</t>
  </si>
  <si>
    <t>Silivri Yat Limanı Etüt-Proje İşleri</t>
  </si>
  <si>
    <t>Garipçe Balıkçı Barınağı İmar Planı Hazırlama İşi</t>
  </si>
  <si>
    <t>Yalıköy Balıkçı Barınağı Etüt-Proje İşleri</t>
  </si>
  <si>
    <t>Rumeli Kavağı Balıkçı Barınağı Ettüt-Proje İşleri</t>
  </si>
  <si>
    <t>Selimpaşa Balıkçı Barınağı Etüt-Proje İşleri</t>
  </si>
  <si>
    <t>Kartal Balıkçı Barınağı Etüt-Proje İşleri</t>
  </si>
  <si>
    <t>Anadolu Feneri Balıkçı Barınağı Etüt-Proje İşleri</t>
  </si>
  <si>
    <t>Poyrazköy Balıkçı Barınağı Tevsii İnşaatı Etüt-Proje İşleri</t>
  </si>
  <si>
    <t>Tuzla KEGM Yanaşma Yeri Etüt-Proje İşleri</t>
  </si>
  <si>
    <t>Tuzla/İSTANBUL</t>
  </si>
  <si>
    <t>Karaburun Balıkçı Barınağı Etüt-Proje İşleri</t>
  </si>
  <si>
    <t>Arnavutköy/İSTANBUL</t>
  </si>
  <si>
    <t>Garipçe Balıkçı Barınağı Etüt-Proje İşleri</t>
  </si>
  <si>
    <t>İSTANBUL 2023 YILI MAHALLİ İDARELER YATIRIM PROJELERİ ÇALIŞMA VE İŞ PROGRAMI</t>
  </si>
  <si>
    <t>Dudullu-Bostancı Metro Hattı [477]</t>
  </si>
  <si>
    <t>Raylı Sistem İnşaat+Elektromekanik (14,30 km)</t>
  </si>
  <si>
    <t>2023</t>
  </si>
  <si>
    <t>Eminönü-Alibeyköy Tramvay Hattı [478]</t>
  </si>
  <si>
    <t>Raylı Sistem İnşaat+Elektromekanik (10,10 km), Tramvay Aracı (30 adet)</t>
  </si>
  <si>
    <t>Üsküdar-Altunizade-Ümraniye-Dudullu Metro Hattı [470]</t>
  </si>
  <si>
    <t>Metro Aracı (126 Adet), Raylı Sistem İnşaat+Elektromekanik (20 km)</t>
  </si>
  <si>
    <t>2007</t>
  </si>
  <si>
    <t>2024</t>
  </si>
  <si>
    <t>Metro Aracı (300 adet), Raylı Sistem (24,50 km), Raylı Sistem Elektromekanik (24,50 km)</t>
  </si>
  <si>
    <t>2008</t>
  </si>
  <si>
    <t>Ataköy-İkitelli Metro Hattı [469]</t>
  </si>
  <si>
    <t>Metro Aracı (72 adet), Raylı Sistem İnşaat+Elektromekanik (13,40 km)</t>
  </si>
  <si>
    <t>2015</t>
  </si>
  <si>
    <t>Ümraniye-Ataşehir-Göztepe Metro Hattı [469]</t>
  </si>
  <si>
    <t>Metro Aracı (56 adet), Raylı Sistem İnşaat+Elektromekanik (13 km)</t>
  </si>
  <si>
    <t>Kaynarca-Pendik-Tuzla Metro Hattı [469]</t>
  </si>
  <si>
    <t>Metro Aracı (110 adet), Raylı Sistem İnşaat+Elektromekanik (11,90 km)</t>
  </si>
  <si>
    <t>Çekmeköy-Sultanbeyli Metro Hattı [469]</t>
  </si>
  <si>
    <t>Metro Aracı (114 adet), Raylı Sistem İnşaat+Elektromekanik (11 km)</t>
  </si>
  <si>
    <t>Kirazlı-Halkalı Metro Hattı [479]</t>
  </si>
  <si>
    <t>Metro Aracı (272 adet), Raylı Sistem İnşaat+Elektromekanik (9,70 km)</t>
  </si>
  <si>
    <t>İstanbul Metroları Araç Alımı [469]</t>
  </si>
  <si>
    <t>Başakşehir-Kayaşehir Metro Hattı [469]</t>
  </si>
  <si>
    <t>Metro Aracı (64 adet), Raylı Sistem İnşaat+Elektromekanik (6 km)</t>
  </si>
  <si>
    <t>Mahmutbey-Bahçeşehir-Esenyurt Metro Hattı [469]</t>
  </si>
  <si>
    <t>Metro Aracı (220 adet), Raylı Sistem İnşaat+Elektromekanik (16,20 km)</t>
  </si>
  <si>
    <t>Vezneciler - Arnavutköy Metro Hattı [469] [481]</t>
  </si>
  <si>
    <t>Metro Aracı (105 adet), Raylı Sistem İnşaat+Elektromekanik (32,65 km), Revize Fizibilite Etüdü</t>
  </si>
  <si>
    <t>2018</t>
  </si>
  <si>
    <t>Tramvay Aracı Alımı [469]</t>
  </si>
  <si>
    <t>Revize Fizibilite Etüdü, Tramvay Aracı (57 adet)</t>
  </si>
  <si>
    <t>Endüstriyel Atık Termal Bertaraf Tesisi [640]</t>
  </si>
  <si>
    <t>Atık Yakma Tesisi (1 adet), Fizibilite Etüdü (1 adet)</t>
  </si>
  <si>
    <t>Atık Yakma ve Enerji Üretim Tesisi [640]</t>
  </si>
  <si>
    <t>Sızıntı Suyu Arıtma Tesisi [640]</t>
  </si>
  <si>
    <t>Avrupa (252) Boğaziçi YDKŞ Bölgesi Çelik, Polietilen ve Servis Hattı İnşaatı ( Enermak İnş. Taah. San. ve Tic. Ltd. Şti. )</t>
  </si>
  <si>
    <t>D(36) Doğalgaz Dağıtım Hatlarının Yapımının Kontrol ve Denetleme Hizmeti Alımı ( İstanbul Uygulamalı Gaz ve Enerji Teknolojileri Araştırma Müh. San. ve Tic. A.Ş.)</t>
  </si>
  <si>
    <t>Anadolu (220) Anadolu YDKŞ Bölgesi Çelik, Polietilen ve Servis Hattı İnşaatı 1. Kısım ( Binyapı İnş. ve Nak. San. Tic. Ltd. Şti. )</t>
  </si>
  <si>
    <t>Devam Ediyor.</t>
  </si>
  <si>
    <t>Anadolu (220) Anadolu YDKŞ Bölgesi Çelik, Polietilen ve Servis Hattı İnşaatı 2. Kısım ( Binyapı İnş. ve Nak. San. Tic. Ltd. Şti. )</t>
  </si>
  <si>
    <t>Avrupa (253) İstanbul YDKŞ Bölgesi Çelik, Polietilen ve Servis Hattı İnşaatı (Şilan Hafriyat ve İnşaat San. Tic. Ltd. Şti.)</t>
  </si>
  <si>
    <t>Avrupa (254) Boğaziçi YDKŞ Bölgesi Çelik, Polietilen ve Servis Hattı İnşaatı (Şilan Hafriyat ve İnşaat San. Tic. Ltd. Şti.)</t>
  </si>
  <si>
    <t>D(37) Doğalgaz Dağıtım Hatlarının Yapımının Kontrol ve Denetleme Hizmeti Alımı ( İstanbul Uygulamalı Gaz ve Enerji Teknolojileri Araştırma Müh. San. ve Tic. A.Ş.)</t>
  </si>
  <si>
    <t>Karacaköy-Karamandere Bağlantı Hattı Projesi</t>
  </si>
  <si>
    <t>Yeni yapım</t>
  </si>
  <si>
    <t>Karamandere Dağıtım Hattı Projesi</t>
  </si>
  <si>
    <t>Danamandıra-Karamandere Bağlantı Hattı Projesi</t>
  </si>
  <si>
    <t>Gümüşpınar Mahallesi Dağıtım Hattı Projesi</t>
  </si>
  <si>
    <t>Yaylacık Mahallesi Dağıtım Hattı Projesi</t>
  </si>
  <si>
    <t>Kayabaşı-Habipler Loop Hattı Projesi</t>
  </si>
  <si>
    <t>Ağaçlı Mahallesi Dağıtım Hattı Projesi</t>
  </si>
  <si>
    <t xml:space="preserve">Hadımköy-Yassıören Bağlantı Hattı Projesi </t>
  </si>
  <si>
    <t>Sultangazi Loop Hattı Projesi</t>
  </si>
  <si>
    <t>Anadolu (221) Anadolu Çelik Hat ve Şebeke Düzenleme Yatırım Hatları İnşaatı</t>
  </si>
  <si>
    <t>Anadolu Yakası</t>
  </si>
  <si>
    <t>Avrupa (257) İstanbul YDKŞ Bölgesi Çelik, Polietilen ve Servis Hattı İnşaatı</t>
  </si>
  <si>
    <t>Avrupa Yakası</t>
  </si>
  <si>
    <t>Anadolu (222) Anadolu YDKŞ Bölgesi Çelik, Polietilen ve Servis Hattı İnşaatı</t>
  </si>
  <si>
    <t>Ataşehir İlçesi Sınırları Dahilinde Park Yenileme ve Yapım İşi</t>
  </si>
  <si>
    <t xml:space="preserve">
ATAŞEHİR</t>
  </si>
  <si>
    <t>14.195.475,03</t>
  </si>
  <si>
    <t>Sözleşme Aşamasında</t>
  </si>
  <si>
    <t>Ataşehir İlçesi, Ferhatpaşa Mahallesi, Toplum Caddesi, 6614 Parselde Tıp Merkezi Yapım İşi</t>
  </si>
  <si>
    <t>İstanbul İnovatif Çevre Eğitim Merkezi Yapım İşi</t>
  </si>
  <si>
    <t>Ataşehir Belediyesi İnal AYDINOĞLU Kültür Merkezi İkmal İnşaatı İşi</t>
  </si>
  <si>
    <t>2023 Yılı Hizmet Binalarımız ve  Tesislerimizin Bakım Onarımlarının Yapılması İşi</t>
  </si>
  <si>
    <t xml:space="preserve">Bakırköy </t>
  </si>
  <si>
    <t>Bakırköy ilçe sınırları içerisinde idare ve yüklenici malı ile muhtelif cadde ve sokaklarda asfalt tretuvar taş kaplama bakım onarım ve yenileme işi</t>
  </si>
  <si>
    <t>BAŞAKŞEHİR BELEDİYE BAŞKANLIĞI</t>
  </si>
  <si>
    <t>YENİ KONSEPT</t>
  </si>
  <si>
    <t xml:space="preserve">BAŞAKŞEHİR NÜFUS MÜDÜRLÜĞÜ NÜFUS MÜDÜRLÜKLERİNİN YENİLENMESİ KONSEPT PROJESİ KAPSAMINDA 2023 YILINDA YENİLENMESİ PLANLANMAKTADIR. </t>
  </si>
  <si>
    <t>2023 YILI İLÇE GENELİNDE BAKIM ONARIM VE MUHTELİF İŞLER YAPILMASI İŞİ</t>
  </si>
  <si>
    <t xml:space="preserve">İnşaat </t>
  </si>
  <si>
    <t>3. hakediş yapıldı. Devam ediyor.</t>
  </si>
  <si>
    <t>BAYRAMPAŞA BELEDİYESİ HAYVAN BARINAĞI YAPILMASI İŞİ</t>
  </si>
  <si>
    <t>İnşaat Bakım Onarım</t>
  </si>
  <si>
    <t>BAYRAMPAŞA DEVLET HASTANESİ EK ACİL BİNASI YAPILMASI İŞİ</t>
  </si>
  <si>
    <t>KARDEŞ ŞEHİR PAZARCIK KONTEYNER KENT KURULMASI</t>
  </si>
  <si>
    <t>İhtiyaç dahilinde bölgeye yatırımlar devam edecek.</t>
  </si>
  <si>
    <t>PARKE TAŞLI TRETUVAR VE YOL DÜZENLENMESİ İŞİ</t>
  </si>
  <si>
    <t>ASFALT YAMA İŞLERİ  YAPILMASI</t>
  </si>
  <si>
    <t>BAYRAMPAŞA HALK KÜTÜPHANESİ YAPILMASI</t>
  </si>
  <si>
    <t>NİKAH DAİRESİ YENİLEME VE ONARIMININ YAPILMASI</t>
  </si>
  <si>
    <t>İnşaat, Bina Bakım Onarım</t>
  </si>
  <si>
    <t>BAYRAMPAŞA GENELİNDE KREŞ VE ANAOKULLARI YAPILMASI</t>
  </si>
  <si>
    <t>BEŞİKTAŞ BELEDİYE BAŞKANLIĞI</t>
  </si>
  <si>
    <t>BEŞİKTAŞ İLÇESİ GENELİNDE ASFALT SERİLMESİ İŞİ</t>
  </si>
  <si>
    <t>YOL KALDIRIM VE MEYDAN DÜZENLENMESİ İŞİ</t>
  </si>
  <si>
    <t>2023 YILI YOL YAPILMASI İŞİ</t>
  </si>
  <si>
    <t>Çekmeköy Bilim Sanat Merkezi Yapımı</t>
  </si>
  <si>
    <t>Betonarme Bina</t>
  </si>
  <si>
    <t>2023 Yılı Çekmeköy İlçesi 1. Bölge Park, Refüj Ve Yeşil Alanların Yenilenmesi, Onarımı Ve Muhtelif Alanlarda Park Yapım İşi</t>
  </si>
  <si>
    <t xml:space="preserve">YAPIM </t>
  </si>
  <si>
    <t>2023 Yılı Çekmeköy İlçesi 2. Bölge Park, Refüj Ve Yeşil Alanların Yenilenmesi, Onarımı Ve Muhtelif Alanlarda Park Yapım İşi</t>
  </si>
  <si>
    <t>2023 Yılı Çocuk Oyun Alanları ve Açık Hava Spor Alanlarında Kullanılmak Üzere Malzeme Temini İşi</t>
  </si>
  <si>
    <t>MAL ALIMI</t>
  </si>
  <si>
    <t>Kapalı Otopark Yapım İşi</t>
  </si>
  <si>
    <t>134.000.000,00</t>
  </si>
  <si>
    <t>Kapalı Pazar Alanı Yapım İşi</t>
  </si>
  <si>
    <t>Kadirova Caddesi Prestij Yol Yapım İşi</t>
  </si>
  <si>
    <t>Crea Center Binası Çevre Düzenlemesi Yapım İşi</t>
  </si>
  <si>
    <t>Spor Tesisi Yapımı Ve Bakım Onarım Yapım İşi</t>
  </si>
  <si>
    <t>Muhtarlık Binalarının Bakım Ve Onarımı</t>
  </si>
  <si>
    <t>Okulların Bakım Ve Onarımı</t>
  </si>
  <si>
    <t>Genel Görsel Araçlar Bakım Onarım</t>
  </si>
  <si>
    <t>Yağmursuyu Kanalı Yapım İşi</t>
  </si>
  <si>
    <t>Asfalt Kaplama Ve Yama Yapım İşi</t>
  </si>
  <si>
    <t>Bordür Tretuvar Bakım Ve Onarımı</t>
  </si>
  <si>
    <t>İlçe Emniyet Müdürlüğü Yapım İşi</t>
  </si>
  <si>
    <t>Direk Deplasesi Ve Cadde Aydınlatılması Yapım İşi</t>
  </si>
  <si>
    <t>Camii Ve Kuran Kursu Bakım Ve Onarımı</t>
  </si>
  <si>
    <t>Bordür Ve Tretuvar Yapım İşi</t>
  </si>
  <si>
    <t>Konteyner Kentin Alt Yapı Ve Muhtelif İşlerinin Yapım İşi - 1</t>
  </si>
  <si>
    <t>KAHRAMANMARAŞ</t>
  </si>
  <si>
    <t>Konteyner Kentin Alt Yapı Ve Muhtelif İşlerinin Yapım İşi - 2</t>
  </si>
  <si>
    <t>Depremzedeler İçin Kurulan Konteyner Kente Enerji Beslemesi</t>
  </si>
  <si>
    <t>Depremzedeler İçin Kurulan Konteyner Kentte Kullanılmak Üzere Elk.Mlz.Alım İşi</t>
  </si>
  <si>
    <t>Kapalı Yüzme Havuz Yapım İşi</t>
  </si>
  <si>
    <t>Okul Bahçelerine Spor Salonu Yapım İşi</t>
  </si>
  <si>
    <t>Yaşar Doğu Bisiklet Yolu, Yürüyüş Yolu Düzenlenmesi Ve Sosyal Tesis Yapım İşi</t>
  </si>
  <si>
    <t>Yatay Trafik İşaretleri Ve Bordür Boyama Yapım İşi</t>
  </si>
  <si>
    <t>25.000.000.00</t>
  </si>
  <si>
    <t>8.750.000.00</t>
  </si>
  <si>
    <t>İş Devam Ediyor.</t>
  </si>
  <si>
    <t>Kamu Binaları</t>
  </si>
  <si>
    <t>Akçaburgaz Mahallesi 248 Ada 12 Parsel Hayvan Tedavi Merkezi Yapım İşi</t>
  </si>
  <si>
    <t>Otopark ve Pazar Yeri, Hizmet Binası</t>
  </si>
  <si>
    <t>Esenyurt İlçesi 1688 Ada 2 Parsele Mahalle Konağı Yapımı</t>
  </si>
  <si>
    <t>Eğitim Tesisi</t>
  </si>
  <si>
    <t>2628 Ada 1 Parselde Bulunan Yapının Tadilatı ve Ek Kütüphane Yapım İşi</t>
  </si>
  <si>
    <t>Esenkent ve Saadetdere Mahallesi Prefabrik Hizmet Binası Yapım İşi</t>
  </si>
  <si>
    <t>Esenyurt İlçesi 1440 Ada 6 Parselde Bulunan Yapının Bakım, Onarım ve Tadilatının Yapılması İşi</t>
  </si>
  <si>
    <t>Zafer Mahallesi 1809 Adada Bulunan Yapının Bodrum Katlarının Aşevi, Taziye Evi, Derman Çarşısı ve Sosyal Yardım İşleri Birimi Olarak Düzenlenmesi İşi</t>
  </si>
  <si>
    <t>Esenyurt Geneli Muhtelif Cadde ve Sokaklarda Asfalt, Asfalt Tamir Bakım, Onarım ve Kışla Mücadele İşlerinin Yapım İşi</t>
  </si>
  <si>
    <t>Esenyurt Sınırları Geneli Muhtelif Cadde ve Sokaklarda Parke Yol, Bakım ve Tamirat Yapım İşi</t>
  </si>
  <si>
    <t>1. Safha tamamlanmış olup, 2. Safha çalışmaları devam etmektedir. (Tescilli eser olup, KDV'den muaftır.)</t>
  </si>
  <si>
    <t>Eyüpsultan İlçesi, İlçe Sınırları İçerisinde Proje Çalışması Yapılacak Muhtelif Alanların Harita Alımlarının Yapılması Hizmet Alımı İşi</t>
  </si>
  <si>
    <t>Tamamlandı.</t>
  </si>
  <si>
    <t>Eyüpsultan İlçesi, Akşemsettin Mahallesi, Muhtarlık Yanı Yeşil Alanda Kütüphane Binası ve Kapalı Otopark Mimari Uygulama Projeleri, Peyzaj Projesi Hazırlanması Danışmanlık Hizmet Alımı İşi</t>
  </si>
  <si>
    <t>Eyüpsultan İlçesi, Göktürk Merkez Mahallesi, 1337 Parselde Sanat Galerisi Projesi Hazırlanması Danışmanlık Hizmet Alımı İşi</t>
  </si>
  <si>
    <t>Eyüpsultan İlçesi, 5. Levent Mahallesi, 1044 Ada 130 ve 131 Parseller İle 1040 Ada 1 Parselde "Eyüpsultan Belediyesi Çocuk Köyü" Mühendislik Projeleri ile Yaklaşık Maliyet Çalışmalarının Hazırlanması Danışmanlık Hizmet Alımı İşi</t>
  </si>
  <si>
    <t>Eyüpsultan İlçesi, Akşemsettin Mahallesi, 124 Ada 28 Parsel Yanı Park Alanında Semt Konağı (112 Acil Servis ve Aile Sağlığı Merkezi) Mühendislik Uygulama Projeleri İle Yaklaşık Maliyet Çalışmaları Hazırlanması Danışmanlık Hizmeti Alımı İşi.</t>
  </si>
  <si>
    <t>Eyüpsultan İlçesi, Karadolap Mahallesi, 43 Ada, 60 ve 75 Parsellere Cami ve Park Mühendislik Uygulama Projeleri Hazırlanması Danışmanlık Hizmet Alımı İşi</t>
  </si>
  <si>
    <t xml:space="preserve">Eyüpsultan İlçesi, Yeşilpınar Mahallesi, 500 Ada 24 Parselde 112 Acil Servis, Esmek, Esadem ve Çocuk Evi Mimari Uygulama Projeleri Hazırlanması Danışmanlık Hizmet Alımı İşi </t>
  </si>
  <si>
    <t xml:space="preserve">Eyüpsultan İlçesi, İslambey Mahallesi, 187 Ada, 6 Parsel Sultan Center Statik Uygulama Projesi Mühendislik İhalesi </t>
  </si>
  <si>
    <t>Eyüpsultan İlçesi, Rami Yeni Mahallesi, 268 Ada 38 Parselde Rami Kışlası Dış Bahçesi Otoparkı Mühendislik Uygulama Projelerinin Hazırlanması Danışmanlık Hizmet Alım İşi</t>
  </si>
  <si>
    <t>İslambey Mahallesi 56 Ada 128 Parselde Eyüp Stadı Mimari Uygulama Projelerinin Hazırlanması Danışmanlık Hizmet Alımı İşi</t>
  </si>
  <si>
    <t>2023 YILI OKUL İKMAL İŞİ</t>
  </si>
  <si>
    <t>inşaat</t>
  </si>
  <si>
    <t>2023 YILI İŞ MAKİNASI KİRALAMA İŞİ</t>
  </si>
  <si>
    <t>makine-teçhizat</t>
  </si>
  <si>
    <t>2023 YILI EYÜPSULTAN İLÇE GENELİ ASFALT TEMİNİ NAKLİ VE KAPLAMA YAPILMASI İŞİ</t>
  </si>
  <si>
    <t>2023 YILI EYÜP İLÇE GENELİ KAMU BİNALARI BAKIM ONARIM İŞİ</t>
  </si>
  <si>
    <t>bina bakım onarım</t>
  </si>
  <si>
    <t xml:space="preserve"> 2023 YILI EĞİTİM KURUMLARI BAKIM ONARIM İŞİ</t>
  </si>
  <si>
    <t>2023 YILI YAĞMUR SUYU YAPIM İŞİ</t>
  </si>
  <si>
    <t>RAMİ OTOPARK VE FUTBOL SAHASI YAPIM İŞİ</t>
  </si>
  <si>
    <t>İŞ MAKİNESİ KİRALAMA İŞİ</t>
  </si>
  <si>
    <t>2022 YILI EYÜPSULTAN İLÇE GENELİ ASFALT TEMİNİ NAKLİ VE KAPLAMA YAPILMASI İŞİ</t>
  </si>
  <si>
    <t xml:space="preserve">Riskli Yapı Tespitine Esas Binaların Performans Analizlerinin Değerlendirilmesi İşi </t>
  </si>
  <si>
    <t>fizibilite etüdü</t>
  </si>
  <si>
    <t>İş bitirilmiştir. İRAP kapsamında değerlendirilmektedir.</t>
  </si>
  <si>
    <t>6306 Sayılı Yasa Kapsamında Yasal Süresi Dolmuş Riskli Yapıların Nüfus ve Eşyadan Tahliye Edilerek Yapıların Yıkılması ve Enkazının Kaldırılması İşi</t>
  </si>
  <si>
    <t xml:space="preserve">İş bitirilmiştir. İRAP kapsamında değerlendirilmektedir. </t>
  </si>
  <si>
    <t>İstanbul İli, Eyüpsultan İlçesi İslambey Mahallesi Sınırları İçinde Kalan Yaklaşık 4,6 Ha’lık Alana İlişkin Uzlaşma Görüşmeleri Kapsamında Kira Yardımı Bilgilendirme Çalışması Hizmet Alımı İşi</t>
  </si>
  <si>
    <t>diğer</t>
  </si>
  <si>
    <t>İstanbul İli, Eyüpsultan İlçesi İslambey Mahallesi Sınırları İçinde Kalan Yaklaşık 4,6 Ha’lık Alana İlişkin Uzlaşma Görüşmeleri Kapsamında 2023 Yılı Kira Yardımı Bilgilendirme Çalışması Hizmet Alımı İşi</t>
  </si>
  <si>
    <t xml:space="preserve"> İRAP kapsamında değerlendirilmektedir. </t>
  </si>
  <si>
    <t>Eyüpsultan İlçesi Alibeyköy Mahallesi 4,87 Hektar Alan Büyüklüğünde Rezerv Yapı Alanı’na İlişkin Kentsel Dönüşüm Proje Hizmetleri Alım İşi</t>
  </si>
  <si>
    <t xml:space="preserve"> İRAP kapsamında değerlendirilmektedir. Destek Hizmetleri Müdürlüğü'nde ihale aşamasındadır.</t>
  </si>
  <si>
    <t>PARK YAPILMASI, MEVCUT PARKLARDA ÇEVRE DÜZENLEMESİ YAPILMASI İŞİ</t>
  </si>
  <si>
    <t>bakım-onarım,inşaat</t>
  </si>
  <si>
    <t>Hasbahçe Parkı Peyzaj ve Çevre
Düzenlemesi İle otopark ve Konferans salonu Yapım İşi</t>
  </si>
  <si>
    <t>Otopark ve Sosyal Kültür Merkezi</t>
  </si>
  <si>
    <t>Yüzme Havuzu</t>
  </si>
  <si>
    <t>Mareşal Çakmak Parkı Zemin Altı Otopark Yapım İşi</t>
  </si>
  <si>
    <t xml:space="preserve">Otopark </t>
  </si>
  <si>
    <t>Öğrenci İstasyonu</t>
  </si>
  <si>
    <t>Tadilat Onarım</t>
  </si>
  <si>
    <t>Merter Etkinlik Çadırı Yapım İşi</t>
  </si>
  <si>
    <t>Sosyal ve Kültür Alanı</t>
  </si>
  <si>
    <t>Güneştepe Millet Bahçesi Yapım İşi</t>
  </si>
  <si>
    <t>Millet Bahçesi</t>
  </si>
  <si>
    <t>Harezmi Öğrenci İstasyonu Yapım İşi</t>
  </si>
  <si>
    <t>Tozkoparan Spor Tesisi ve Öğrenci İstasyonu Yapım İşi</t>
  </si>
  <si>
    <t>Öğrenci İstasyonu ve Spor Tesis Alanı</t>
  </si>
  <si>
    <t>Güngören İlçesi Mahalle Muhtarlığı Yapım İşi</t>
  </si>
  <si>
    <t>Muhtrarlık Binası</t>
  </si>
  <si>
    <t>Güngören İlçesi Mevlana Cami Şadırvan- Wc Tadilat Onarım Yapılması İşi</t>
  </si>
  <si>
    <t>Anne Çocuk Kültür Merkezi</t>
  </si>
  <si>
    <t>Sosyal ve Kültür Merkezi</t>
  </si>
  <si>
    <t>2023 YILI BELEDİYEMİZ SORUMLULUĞUNDAKİ HİZMET BİNALARI VE TESİSLERİN BAKIM VE ONARIMININ YAPILMASI İŞİ</t>
  </si>
  <si>
    <t>2023 YILI TALATPAŞA-MEHMET AKİF ERSOY-GÜRSEL MAHALLELERİ YOLLARIN BAKIM-ONARIM YAPILMASI İNŞAAT İŞİ</t>
  </si>
  <si>
    <t>2023 YILI ÇELİKTEPE-EMNİYETEVLERİ-SULTAN SELİM MAHALLELERİ YOLLARIN BAKIM-ONARIM YAPILMASI İNŞAAT İŞİ</t>
  </si>
  <si>
    <t>2023 YILI HÜRRİYET-YAHYA KEMAL-ÇAĞLAYAN MAHALLELERİ YOLLARIN BAKIM-ONARIM YAPILMASI İNŞAAT İŞİ</t>
  </si>
  <si>
    <t>2023 YILI SEYRANTEPE-YEŞİLCE-ŞİRİNTEPE MAHALLELERİ YOLLARIN BAKIM-ONARIM YAPILMASI İNŞAAT İŞİ</t>
  </si>
  <si>
    <t>2023 YILI NURTEPE-MERKEZ-HAMİDİYE MAHALLELERİ YOLLARIN BAKIM-ONARIM YAPILMASI İNŞAAT İŞİ</t>
  </si>
  <si>
    <t>2023 YILI KAĞITHANE İLÇESİ GENELİNDE ÇEŞİTLİ CADDE VE SOKAKLARDAANDEZİT VE GRANİT DÖŞEME KAPLAMASI TAMİRİ YAPILMASI İŞİ</t>
  </si>
  <si>
    <t>2023 YILI KAĞITHANE İLÇESİ DAHİLİNDEKİ METRUK YAPILARIN YIKILMASI VE ENKAZININ KALDIRILMASI İŞİ</t>
  </si>
  <si>
    <t>2023 YILI KAĞITHANE İLÇESİ DAHİLİNDE ÇEŞİTLİ CADDE VE SOKAKLARDA ASFALT KAPLAMA YAPIM İŞİ</t>
  </si>
  <si>
    <t>MERKEZ MAHALLESİ KAĞITHANE KÜLTÜR MERKEZİ ÖNÜ AÇIK OTOPARK YAPILMASI VE ERSEVEN SOKAK YOL DÜZENLEMESİ YAPIM İŞİ</t>
  </si>
  <si>
    <t>MERKEZ MAHALLESİ KAĞITHANE KAYMAKAMLIĞI ÖNÜ MEYDAN DÜZENLEME İKMAL YAPIM İŞİ</t>
  </si>
  <si>
    <t>KAĞITHANE İLÇESİ YAYA VE BİSİKLET YOLU 2. ETAP YAPIM İŞİ</t>
  </si>
  <si>
    <t>2023 YILI KAĞITHANE İLÇESİ GENELİNDE MERDİVEN YOLLARIN BAKIM - ONARIM VE KAPLAMA YAPILMASI İNŞAAT İŞİ</t>
  </si>
  <si>
    <t>KAĞITHANE İLÇESİ, ÇAĞLAYAN MAHALLESİ, 5815 ADA 15 PARSEL SAYILI YERDE YAPILACAK OLAN AYAZMA CAMİİ VE KÜLLİYESİ 2. ETAP İNŞAATI YAPIM İŞİ</t>
  </si>
  <si>
    <t>2023 YILI KAĞITHANE İLÇESİ GENELİNDE MUHTELİF YERLERDE BETONARME PERDE YAPIMI İNŞAAT İŞİ</t>
  </si>
  <si>
    <t>İSTANBUL FİZİK TEDAVİ VE REHABİLİTASYON EĞİTİM VE ARAŞTIRMA HASTANESİNDE BULUNAN SPOR SALONU BAKIM VE TADİLAT İŞLEMLERİNİN YAPILMASI İŞİ</t>
  </si>
  <si>
    <t>KAĞITHANE İLÇESİ, HÜRRİYET MAHALLESİ, 5633 ADA 1 PARSELDE YAPILAN YER ALTI KATLI OTOPARK ÜZERİNDE YAPILACAK YEŞİL ALAN DÜZENLEMESİNDE KULLANILMAK ÜZERE ÇOCUK OYUN GRUBU VE KENT MOBİLYASI ALIM İŞİ</t>
  </si>
  <si>
    <t>KAĞITHANE İLÇESİ NURTEPE MAHALLESİ ARI CADDESİ TEMATİK CADDE DÜZENLENMESİ YAPIM İŞİ</t>
  </si>
  <si>
    <t>KAĞITHANE İLÇESİ HÜRRİYET MAHALLESİ 5633 ADA 1 PARSELDE YAPILACAK YEŞİL ALAN ALTI KATLI OTOPARK VE PAZAR ALANI İNŞASI İŞİ</t>
  </si>
  <si>
    <t>KAĞITHANE İLÇESİ DAHİLİNDE 6306 SAYILI AFET RİSKİ ALTINDAKİ ALANLARIN DÖNÜŞTÜRÜLMESİ HAKKINDA KANUN KAPSAMINDA RİSKLİ YAPILARIN YIKILMASI VE ENKAZININ KALDIRILMASI İŞİ</t>
  </si>
  <si>
    <t>YAHYA KEMAL MAHALLESİ RİSKLİ ALAN SINIRLARI İÇİNDE YAPILACAK KONUT İNŞAATI İKSA SİSTEMLERİ VE HAFRİYAT ALIMI YAPIM İŞİ</t>
  </si>
  <si>
    <t>2023 YILI KAĞITHANE İLÇE SINIRLARI DAHİLİNDEKİ PARKLARIN, REFÜJLERİN, YEŞİL ALANLARIN YENİLENMESİ İÇİN ELEKTRİK TESİSATI, SULAMA TESİSATI VE PEYZAJ DÜZENLEMESİNDE KULLANILMAK ÜZERE MALZEME ALIM İŞİ</t>
  </si>
  <si>
    <t>2023 YILI KAĞITHANE İLÇESİ SINIRLARI DAHİLİNDEKİ PARKLARIN, REFÜJLERİN, YEŞİL ALANLARIN DÜZENLENMESİ VE YENİLENMESİ İŞİ</t>
  </si>
  <si>
    <t>2023 YILI KAĞITHANE İLÇESİ DAHİLİNDEKİ PARKLARDA BULUNAN OYUN GRUPLARI VE AÇIK ALAN SPOR ALETLERİNİN DÜZENLENMESİ VE YENİLENMESİ İŞİ</t>
  </si>
  <si>
    <t>2022 YILI 2. DÖNEM KAĞITHANE İLÇESİ GENELİNDE MUHTELİF YERLERDE BETONARME PERDE YAPIM İŞİ (2023 KISMI)</t>
  </si>
  <si>
    <t>Yalı  Mahallesi Sosyal Hizmet ve Gençlik Merkezi Binası Revize ve İkmal İnşaatı Yapım işi</t>
  </si>
  <si>
    <t>Yıldız Caddesi Yanı Park Yapımı ve İdari Tesis Binası Yapım İşi</t>
  </si>
  <si>
    <t>MALTEPE BELEDİYE BAŞKANLIĞI</t>
  </si>
  <si>
    <t xml:space="preserve">Muhtelif Sokak ve Caddelerde Kaldırım Yenilenmesi ve Çevre Düzenlenmesi Yapım İşi </t>
  </si>
  <si>
    <t>Maltepe İlçesi</t>
  </si>
  <si>
    <t>2023-2024 Yılları Muhtelif Sokaklarda Asfalt Yapım İşi</t>
  </si>
  <si>
    <t>SARIYER BELEDİYE BAŞKANLIĞI</t>
  </si>
  <si>
    <t>2023 YILI SARIYER BÖLGESİNDE PARK YENİLEME VE YAPIM İŞİ</t>
  </si>
  <si>
    <t>Yer teslimi yeni yapıldı</t>
  </si>
  <si>
    <t>2023 YILI SICAK ASFALT TEMİNİ, SERME VE SIKIŞTIRMA (NAKLİYELER DAHİL) YAPIM İŞİ</t>
  </si>
  <si>
    <t>2022/881301 İKN. Silivri Merkez Mahalleleri Parke Taşı Yol ve Tretuvar Yapım İşi</t>
  </si>
  <si>
    <t>2022/364447 İKN. Silivri Genelinde Asfalt Yol Yapım ve Yenileme İşi</t>
  </si>
  <si>
    <t>2022/468995 Silivri 2022/2023 Yılları Arası Kamu Binaları Bakım Onarım ve Tadilat Yapım İşi</t>
  </si>
  <si>
    <t>2022/202855 ÇOCUK OYUN GRUBU VE SPOR ALETLERİ İLE YEDEK PARÇA ALIMI, BAKIMI VE YENİLEME İŞİ</t>
  </si>
  <si>
    <t>2022/256193 ÇEŞİTLİ AHŞAP MALZEMELERİ ALIM İŞİ</t>
  </si>
  <si>
    <t>2021/820133 SİLİVRİ GENELİNDEKİ MEVCUT PARKLARIN YENİLEMESİ VE YAPIM ONARIM İŞİ</t>
  </si>
  <si>
    <t xml:space="preserve">2022/802053 SİLİVRİ GENELİNDE PARK VE REKREASYON ALANI DÜZENLEMESİ </t>
  </si>
  <si>
    <t>SULTANBEYLİ İLÇESİ GENELİ ASFALT YAMA YAPILMASI</t>
  </si>
  <si>
    <t>SULTANBEYLİ GENELİ</t>
  </si>
  <si>
    <t>YAPIM İŞİ</t>
  </si>
  <si>
    <t>KONTEYNER KENT KURULMASI İÇİN MAL ALIMI İŞİ</t>
  </si>
  <si>
    <t>HATAY İLİ KIRIKHAN İLÇESİ</t>
  </si>
  <si>
    <t>MAL ALIMIM İŞİ</t>
  </si>
  <si>
    <t>ASFALT TEMİNİ, NAKLİ, SERME VE SIKIŞTIRMA</t>
  </si>
  <si>
    <t>SULTANBEYLİ GENELİNDE DEKORATİF IŞIKLI SÜSLEME MOTİFLERİ BAKIM ONARIMININ YAPILMASI İÇİN MALZEME ALIMI</t>
  </si>
  <si>
    <t>MAL ALIMI İŞİ</t>
  </si>
  <si>
    <t>İNŞAAT MALZEMELERİ ALIMI</t>
  </si>
  <si>
    <t>KAMU BİNALARININ TADİLATI YAPILMASI</t>
  </si>
  <si>
    <t>AFET EĞİTİM MERKEZİ SİMÜLASYON SİSTEMLERİ MALZEME ALIMI</t>
  </si>
  <si>
    <t>SULTANBEYLİ-MİMARSİNAN MAHALLESİ</t>
  </si>
  <si>
    <t>SULTANBEYLİ DİJİTAL DÖNÜŞÜM VE YETKİNLİK GELİŞTİRME MERKEZİ</t>
  </si>
  <si>
    <t>İSTANBUL
SULTANBEYLİ</t>
  </si>
  <si>
    <t>HİZMET</t>
  </si>
  <si>
    <t>*Yenilikçi İstanbul Mali Destek Programı kapsamında projenin %88.4 lük kısmı İstanbul Kalkınma Ajansı tarafından, kalan %11.6 lık kısmı Sultanbeyli Belediyesi tarafından karşılanacaktır.                                                       
*Proje 3. dönem itibariyle bitecek olup merkez faaliyetlerine Belediye yönetiminde devam edecektir.</t>
  </si>
  <si>
    <t>SULTANBEYLİ  GENELİNDE MESİRE ALANLARININ YAPILMASI İŞİ</t>
  </si>
  <si>
    <t>İŞİN %60 LIK KISMININ 2023 YILINDA BİTİRİLMESİ PLANLANMIŞTIR. %40 LIK KISMI 2024 BÜTÇE YILINDA YAPILACAKTIR.</t>
  </si>
  <si>
    <t>SULTANBEYLİ  GENELİNDE YENİ PARK VE ÇOK AMAŞLI SAHALARIN YAPIMI, MEVCUT PARKLARIN REVİZYONU VE ÇEVRE DÜZENLEMESİ</t>
  </si>
  <si>
    <t>9.153.538,23 TL FİYAT FARKI ÖDENMİŞTİR</t>
  </si>
  <si>
    <t>SULTANBEYLİ  GENELİNDE MUHTELİF MESİRE ALANLARININ YAPILMASI İŞİ</t>
  </si>
  <si>
    <t>14.637.383,37 TL FİYAT FARKI ÖDENMİŞTİR</t>
  </si>
  <si>
    <t>AYDINTEPE AÇEM YAPILMASI</t>
  </si>
  <si>
    <t xml:space="preserve">D100 AYDINLI YOLU BAĞLANTISI DEVRİYE YOLU KAMERA VE AYDINLATMA İŞLERİ YAPILMASI </t>
  </si>
  <si>
    <t xml:space="preserve">D-100 AYDINLI YOLU BAĞLATISI ÇEVRE EMNİYET DUVARI İNŞAA EDİLMESİ </t>
  </si>
  <si>
    <t xml:space="preserve">KAMU KURUM VE KURULUŞLARINA MUHTELİF TAMİR BAKIM YAPILMASI </t>
  </si>
  <si>
    <t>BARIŞ MANÇO ORTAOKULU İNCE İNŞAAT İŞLERİ YAPILMASI (İKMAL İNŞAATI YAPILMASI)</t>
  </si>
  <si>
    <t>154 KV (ADAPAZARI II-KARTAL) BRS.N- İÇMELER (2795MCM) ELEKTRİK İLETKEN HATTININ 12-14 NO'LU DİREKLER ARASININ DEPLASE EDİLMESİ İŞİ</t>
  </si>
  <si>
    <t>BORDÜR TRETUVAR TAMİR BAKIM YAPILMASI</t>
  </si>
  <si>
    <t>ORHANLI HALI SAHA TRİBÜN ÜZERİ SUNDURMA YAPILMASI</t>
  </si>
  <si>
    <t>2023 YILI TUZLA İLÇESİ GENELİ ASFALT KAPLAMA VE YAĞMURSUYU KANALI YAPILMASI</t>
  </si>
  <si>
    <t>2023 YILI PRESTİJ CADDE SOKAK YAPILMASI VE TEPEÖREN VE AKFIRAT MAHALLELERİNDE TRETUVAR BAKIM ONARIM VE YAPIM İŞLERİ YAPILMASI</t>
  </si>
  <si>
    <t>2022 YILI İÇERİSİNDE MUHTELİF CADDE VE SOKAKLARDA TEDAŞ TİP ONAYLI DEKORATİF AYDINLATMA DİREKLİ VE LED ARMATÜRLERİ İLE AYDINLATMA TESİSİ YAPIM İŞİ</t>
  </si>
  <si>
    <t>YOL AYDINLATMA</t>
  </si>
  <si>
    <t>50.YIL MAHALLESİ 2011 ADA 44 PARSELDE BELEDİYE HİZMET BİNASI İKMAL YAPIM İŞİ</t>
  </si>
  <si>
    <t>ZÜBEYDE HANIM MAHALLESİ KÜLTÜR VE SPOR MERKEZİ BİNASI YAPIM İŞİ</t>
  </si>
  <si>
    <t>ESENTEPE MAHALLESİ 3825 ADA 19 PARSEL BELEDİYE HİZMET BİNASI YAPIM İŞİ</t>
  </si>
  <si>
    <t xml:space="preserve">50 YIL MAHALLESİ 2581 ADA 23 VE 25 PARSELLERDE ZEMİN ALTI OTOPARK VE SOSYAL HİZMET BİNASI YAPILMASI </t>
  </si>
  <si>
    <t>2023 YILI İÇERİSİNDE MUHTELİF CADDE VE SOKAKLARDA TEDAŞ TİP ONAYLI DEKORATİF AYDINLATMA DİREKLERİ VE LED ARMATÜRLERİ İLE AYDINLATMA TESİSİ YAPIM İŞİ</t>
  </si>
  <si>
    <t xml:space="preserve">İBB/ALT YAPI KURULUŞLARI </t>
  </si>
  <si>
    <t xml:space="preserve">TERKOS ŞİŞLİ SU ŞATOSU </t>
  </si>
  <si>
    <t xml:space="preserve">ŞİŞLİ 1012 ADA- 7 PARSEL </t>
  </si>
  <si>
    <t xml:space="preserve">4734 S.K. 3. MAD. İ. BENDİ </t>
  </si>
  <si>
    <t>Ümit Sabri Mıhçılar Parkı</t>
  </si>
  <si>
    <t>1.300.000.00</t>
  </si>
  <si>
    <t>500.000.00</t>
  </si>
  <si>
    <t>800.000.00</t>
  </si>
  <si>
    <t>Haşim İşcan Parkı</t>
  </si>
  <si>
    <t>2.000.000.00</t>
  </si>
  <si>
    <t>Park yenilemesi yapılacak</t>
  </si>
  <si>
    <t xml:space="preserve">Ortanca Parkı- İski Parkı
</t>
  </si>
  <si>
    <t>332.500.00</t>
  </si>
  <si>
    <t>31.09.2023</t>
  </si>
  <si>
    <t>550.000.00</t>
  </si>
  <si>
    <t>250.000.00</t>
  </si>
  <si>
    <t>300.000.00</t>
  </si>
  <si>
    <t>Feriköy Yeni Park</t>
  </si>
  <si>
    <t>Yeni</t>
  </si>
  <si>
    <t>31.11.2023</t>
  </si>
  <si>
    <t>750.000.00</t>
  </si>
  <si>
    <t>350.000.00</t>
  </si>
  <si>
    <t>400.00.00</t>
  </si>
  <si>
    <t>Yeni yapılacak park</t>
  </si>
  <si>
    <t>Yayla Yeni Park</t>
  </si>
  <si>
    <t>Muzaffer Gürakar Psrkı</t>
  </si>
  <si>
    <t>1.167.527.00</t>
  </si>
  <si>
    <t>Adı geçen  parkın yenilemesi için yapılan ödemedir.</t>
  </si>
  <si>
    <t>HEKİMBAŞI AV KÖŞKÜ RESTORASYON YAPIM İŞİ.</t>
  </si>
  <si>
    <t>ÜST YAPI</t>
  </si>
  <si>
    <t>ÜMRANİYE GENELİ MUHTELİF YERLERDE İHATA VE İSTİNAT DUVARI YAPIM İŞİ</t>
  </si>
  <si>
    <t>ÜMRANİYE  GENELİ MUHTELİF YALITIM VE TADİLAT YAPIM İŞİ</t>
  </si>
  <si>
    <t>ÜMRANİYE GENELİ MUHTELİF MAHALLERDE KORKULUK VE PANEL ÇİT YAPIM İŞİ</t>
  </si>
  <si>
    <t>ÜMRANİYE GENELİ MUHTELİF MAHALLERDE 1'İNCİ ETAP TRETUVAR YAPIM İŞİ</t>
  </si>
  <si>
    <t>ÜMRANİYE GENELİ MUHTELİF MAHALLERDE 2'NCİ ETAP TRETUVAR YAPIM İŞİ</t>
  </si>
  <si>
    <t>BİRİNCİ SINIF ATIK GETİRME MERKEZİ YAPIM İŞİ</t>
  </si>
  <si>
    <t>İSTİKLAL MAHALLESİ KAPALI SPOR SALONU YAPIM İŞİ</t>
  </si>
  <si>
    <t>ARAÇ VE İŞ MAKİNELERİMİZ İÇİN BAKIM ONARIM, YEDEK PARÇA ALIM İŞİ</t>
  </si>
  <si>
    <t>ÜMRANİYE İLÇE SINIRLARINDA PARK YENİLEME VE PARK YAPIM İŞİ</t>
  </si>
  <si>
    <t>ÜMRANİYE İLÇE EMNİYET MÜDÜRLÜĞÜ HİZMET BİNASI İNŞAATI YAPIM İŞİ</t>
  </si>
  <si>
    <t>ATAKENT MAHALLESİ 32 DERSLİKLİ ORTAOKUL BİNASI İKMAL İNŞAATI YAPIM İŞİ</t>
  </si>
  <si>
    <t>GERİ KAZANILABİLİR ATIK AKTARMA MERKEZİ YAPIM İŞİ</t>
  </si>
  <si>
    <t>CEMİL MERİÇ MAHALLESİ İLKOKUL BİNASI İKMAL İNŞAATI YAPIM İŞİ</t>
  </si>
  <si>
    <t>LİBADİYE YARI OLİMPİK YÜZME HAVUZU, KAPALI OTOPARK VE PAZARYERİ TAMAMLAMA YAPIM İŞİ</t>
  </si>
  <si>
    <t>DEVAM EDİYOR
(FİYAT FARKI VAR)</t>
  </si>
  <si>
    <t>DEVAM EDİYOR
(KEŞİF ARTIŞI ALINDI)
(FİYAT FARKI VAR)</t>
  </si>
  <si>
    <t>256 ADA 73 PARSELDE MİLLİ EMLAK DAİRE BAŞKANLIĞI HİZMET BİNASI YAPIM İŞİ</t>
  </si>
  <si>
    <t>ŞEYH NEVRUZ CAMİİ RESTORASYON PROJESİ</t>
  </si>
  <si>
    <t>OSMANLI VAKFI RESTORASYONU</t>
  </si>
  <si>
    <t>FEVZIYE HATUN CAMI REST. VE REKONSTRÜKSIYONU</t>
  </si>
  <si>
    <t>SELİMİYE CAMİİ MEŞRUTA RESTORASYONU</t>
  </si>
  <si>
    <t>ÜSKÜDAR İLÇESİ BURHANİYE MAHALLESİ, 215 PAFTA, 724 ADA, 29 PARSELDE KONUT YAPIM İŞİ</t>
  </si>
  <si>
    <t>DEVAM EDİYOR
(FİYAT FARKI VAR)
 (SÜRE UZATIMI ALINDI)</t>
  </si>
  <si>
    <t>KÜÇÜKSU KONUT PROJESİ (1336 ADA - 34 PARSEL)</t>
  </si>
  <si>
    <t>YAVUTÜRK MAH. 1640 ADA-1 PARSELDE KONUT İNŞAATI YAPIM İŞİ</t>
  </si>
  <si>
    <t>YAVUZTÜRK KONUT PROJESİ (1652 ADA 4 PARSEL)</t>
  </si>
  <si>
    <t xml:space="preserve">2023 YILI 1.BÖLGE MAH.PARK REVİZYONU VE ÇEVRE DÜZENLEMESİ YAPIM  İŞİ </t>
  </si>
  <si>
    <t xml:space="preserve">2023 YILI 2.BÖLGE MAH.PARK REVİZYONU VE ÇEVRE DÜZENLEMESİ YAPIM  İŞİ </t>
  </si>
  <si>
    <t>SULTANTEPE MAH. PRESTİJ PARK YAPIM İŞİ</t>
  </si>
  <si>
    <t xml:space="preserve">KANDİLLİ MAH. PRESTİJ ÇEVRE DÜZENLEMESİ YAPIM İŞİ  </t>
  </si>
  <si>
    <t>KONYALI CAMİ YAPIM İŞİ</t>
  </si>
  <si>
    <t>ZEYTİNBURNU SPOR MERKEZİ (E-SPOR)</t>
  </si>
  <si>
    <t>SPOR MERKEZİ</t>
  </si>
  <si>
    <t>TESCİLLİ MUHTELİF YAPILARIN BAKIM, ONARIM, RESTORASYON VE ÇEVRE DÜZENLEMELERİNİN YAPILMASI İŞİ</t>
  </si>
  <si>
    <t>2023 YILI ZEYTİNBURNU GENELİNDE KAMU BİNALARININ BAKIM VE ONARIMI</t>
  </si>
  <si>
    <t>SEYİTNİZAM MAHALLESİ YENİ BALIKLI ÇIRPICI YOLU SOKAĞI VE ESAD AĞA SOKAKLARI İLE KAZLIÇEŞME MAHALLESİ 245 VE CİNOĞLU SOKAKLARI YOL YAPILMASI İŞİ</t>
  </si>
  <si>
    <t>YOL YAPIMI</t>
  </si>
  <si>
    <t>ZEYTİNBURNU GENELİ YOL BAKIM VE ONARIM İŞİ (21 AY SÜRELİ)</t>
  </si>
  <si>
    <t>ZEYTİNBURNU GENELİNDE PRESTİJ YOL KAPLAMA YAPILMASI</t>
  </si>
  <si>
    <t>TELSİZ MAHALLESİ SEMT KONAĞI YAPILMASI İŞİ</t>
  </si>
  <si>
    <t>BİLGİ EVİ YAPIMI</t>
  </si>
  <si>
    <t>ÇOK AMAÇLI ETKİNLİK SALONU KABA İNŞAATI YAPIMI İŞİ</t>
  </si>
  <si>
    <t>SOSYAL YAPI</t>
  </si>
  <si>
    <t>MALTEPE MAHALLESİ 2940 ADA ÜZERİNE SOSYAL YAŞAM ALANI OLUŞTURULMASI VE ORTAK KAMUSAL ALANLARDA DÜZENLEME YAPILMASI</t>
  </si>
  <si>
    <t>YEŞİL ALAN BAKIM ONARIM</t>
  </si>
  <si>
    <t xml:space="preserve">Hasdal Yerleşkesi 1.Etap (552),                         </t>
  </si>
  <si>
    <t xml:space="preserve">Muhtelif İşler                                               </t>
  </si>
  <si>
    <t xml:space="preserve">Derslik ve Merkezi Birimler (549) )550)                         </t>
  </si>
  <si>
    <t>Bostancı Metro GIS - Ataşehir GIS kablosu</t>
  </si>
  <si>
    <t>Ataşehir GIS TM'de 154 kV Bostancı Metro GIS Kablo Fideri Yapım İşi</t>
  </si>
  <si>
    <t xml:space="preserve">Ataşehir
</t>
  </si>
  <si>
    <t>1 adet 154kV fider ekleme</t>
  </si>
  <si>
    <t>Şile TM</t>
  </si>
  <si>
    <t>Kuzey Marmara Doğal Gaz Depolama Tevsii Projesi</t>
  </si>
  <si>
    <t>Doğal Gaz Depolama  (1,76 milyar sm³), Doğal Gaz Enjeksiyon (29 milyon sm³/gün), Doğal Gaz Geri Üretim (50 milyon sm³/gün)</t>
  </si>
  <si>
    <t>__</t>
  </si>
  <si>
    <t>Proje kapsamında çalışmalar iş programına uygun olarak sürdürülmektedir.</t>
  </si>
  <si>
    <t>Silivri Rüzgar Enerji Santrali-2</t>
  </si>
  <si>
    <t>Kurulu Güç (4,20 MW)</t>
  </si>
  <si>
    <t xml:space="preserve">  - </t>
  </si>
  <si>
    <t>2023 yılı içerisinde ihaleye çıkılması ve yapım çalışmalarının sürdürülmesi planlanmaktadır.</t>
  </si>
  <si>
    <t>Ambarlı-Pendik Deniz Doğal Gaz Boru Hatlarının İyileştirilmesi</t>
  </si>
  <si>
    <t>Yapım çalışmaları sürdürülmektedir.</t>
  </si>
  <si>
    <t>SANCAKTEPE BELEDİYESİ SARIGAZİ MAHALLESİNE YARI OLİMPİK YÜZME HAVUZU YAPILMASI YAPIM İŞİ</t>
  </si>
  <si>
    <t>2023 YILI SANCAKTEPE İLÇESİ MUHTELİF CADDE VE SOKAKLARDA BORDÜR - TRETUVAR TAMİRİ YAPILMASI YAPIM İŞİ</t>
  </si>
  <si>
    <t>2023 YILI SANCAKTEPE İLÇESİ MUHTELİF CADDE VE SOKAKLARDA BORDÜR - TRETUVAR YAPILMASI YAPIM İŞİ</t>
  </si>
  <si>
    <t>YENİDOĞAN MERKEZ CAMİİ ŞADIRVAN YAPILMASI YAPIM İŞİ</t>
  </si>
  <si>
    <t>Sera Malzemesi Alım İşi</t>
  </si>
  <si>
    <t>Malzeme Alımı</t>
  </si>
  <si>
    <t xml:space="preserve">KADIKÖY </t>
  </si>
  <si>
    <t>KALDIRIM</t>
  </si>
  <si>
    <t>2023 KADIKÖY İLÇESİ YOL, KALDIRIM, YAĞMUR SUYU KANALI TAMİR BAKIM ONARIM VE YENİLEME İŞİ</t>
  </si>
  <si>
    <t>CAFERAĞA MAH.26 PAFTA, 165 ADA, 1 PARSELDEKİ YAPININ RESTORASYONU İŞİ(MALİYE BİNASI KENT MÜZESİ)</t>
  </si>
  <si>
    <t>2023 YILI KADIKÖY İLÇESİ GENELİNDE ASFALT YENİLEME VE ONARIM İŞİ</t>
  </si>
  <si>
    <t>ASFALT</t>
  </si>
  <si>
    <t>SPOR SALONU</t>
  </si>
  <si>
    <t>YENİ BİNA</t>
  </si>
  <si>
    <t>KALAMIŞ SPOR TESİSİ</t>
  </si>
  <si>
    <t>HASANPAŞA ÇOCUK YUVASI</t>
  </si>
  <si>
    <t>2023 YILI KADIKÖY İLÇESİ 2.BÖLGE PARK VE YEŞİL ALANLARINDA YENİLEME VE YAPIM İŞİ</t>
  </si>
  <si>
    <t>Park ve Yeşil Alanlarda Yenileme-Bakım-Onarım-Düzenleme işidir.</t>
  </si>
  <si>
    <t>2023 YILI KADIKÖY İLÇESİ 1.BÖLGE PARK VE YEŞİL ALANLARINDA ELEKTRİK, TESİSAT, PEYZAJ YENİLEME VE ONARIMI İŞİ</t>
  </si>
  <si>
    <t>2023 YILI KADIKÖY BELEDİYESİ PARK VE YEŞİL ALANLARINDA KULLANILMAK ÜZERE MALZEME (AHŞAP, DEMİR HIRDAVAT, AĞAÇCIK, ÇALI, YANMIŞ HAYVAN GÜBRESİ) ALIMI İŞİ</t>
  </si>
  <si>
    <t>Park ve Yeşil Alanlarda kullanılmak üzere malzeme (ahşap, demir, hırdavat, ağaçcık, çalı, yanmış hayvan gübresi) Alım işidir.</t>
  </si>
  <si>
    <t>2023 YILI YAZLIK-KIŞLIK MEVSİMLİK ÇİÇEK, ÇİÇEK SOĞANI ALIMI İŞİ</t>
  </si>
  <si>
    <t>Park-Yol-Meydanlarda Kullanılmak Üzere Yazlık-Kışlık mevsimlik çiçek, çiek soğanı alını işidir</t>
  </si>
  <si>
    <t>Tablet ve Bilgisayar Ekipmanları Alımı</t>
  </si>
  <si>
    <t>Donanım</t>
  </si>
  <si>
    <t>Yazıcı Sarf Malzemleri Alımı</t>
  </si>
  <si>
    <t>Akıllı Telefon Alımı</t>
  </si>
  <si>
    <t>Dijital Baskı Makinesi Alımı</t>
  </si>
  <si>
    <t>Laptop, Bilgisayar ve Çevre Birimleri Alımı</t>
  </si>
  <si>
    <t>Yazıcı ve Tarayıcı Alımı</t>
  </si>
  <si>
    <t>12 M Seperli Platform Üstyapılı Kamyonet Alımı</t>
  </si>
  <si>
    <t>Taşıt</t>
  </si>
  <si>
    <t>Fen İşleri Müdürlüğü Bünyesinde Kullanılmak Üzere 2 Adet Damperli Kamnyon Temini</t>
  </si>
  <si>
    <t>Temizlik İşlerinde Kullanılmak Üzere 1 Adet Arazöz Alımı</t>
  </si>
  <si>
    <t>Temizlik İşlerinde Kullanılmak Üzere 4 Adet Mini Çevresel Atık Aracı Alımı</t>
  </si>
  <si>
    <t>Sancaktepe Mahallesi</t>
  </si>
  <si>
    <t xml:space="preserve">Düzenleyici ve Denetleyici Kurumlar </t>
  </si>
  <si>
    <t>Tasfiye Edildi.</t>
  </si>
  <si>
    <t>Bağcılar Geneli Asfalt Kaplama Yapılması 2022</t>
  </si>
  <si>
    <t>Bağcılar Geneli</t>
  </si>
  <si>
    <t>Karayolu Ulaştırması</t>
  </si>
  <si>
    <t>Bağcılar Belediyesi Normal ve Kış Çalışmalarında Kullanılmak Üzere Kamyon, Kamyonet ve İş Makinesi Kiralanması 2022-2023-2024 İşi</t>
  </si>
  <si>
    <t>Kirazlıbent Tabiat Parkı Düzenleme Yapılması 2023 İşi</t>
  </si>
  <si>
    <t>Mithatpaşa Mah./Sarıyer</t>
  </si>
  <si>
    <t>Bağcılar 1. Bölge Asfalt Yama Yapılması 2023</t>
  </si>
  <si>
    <t>Bağcılar 2. Bölge Asfalt Yama Yapılması 2023</t>
  </si>
  <si>
    <t>Bağcılar 3. ve 4. Bölge Asfalt Yama Yapılması 2023</t>
  </si>
  <si>
    <t>Muhtelif Tadilat İşleri Yapılması 2023</t>
  </si>
  <si>
    <t>Genel İdare</t>
  </si>
  <si>
    <t>Bağcılar 1. Bölge Bordür Tretuvar Tamiratı ve Tranşe Kaplama Yapılması 2023</t>
  </si>
  <si>
    <t>Bağcılar 2. Bölge Bordür Tretuvar Tamiratı ve Tranşe Kaplama Yapılması 2023</t>
  </si>
  <si>
    <t>Bağcılar 3. Bölge Bordür Tretuvar Tamiratı ve Tranşe Kaplama Yapılması 2023</t>
  </si>
  <si>
    <t>Bağcılar 4. Bölge Bordür Tretuvar Tamiratı ve Tranşe Kaplama Yapılması 2023</t>
  </si>
  <si>
    <t>Bağcılar Geneli Cadde Ve Sokaklarda Acil Bordür, Tretuvar, Granit ve Andezit Tamiratı Yapılması 2023 İşi</t>
  </si>
  <si>
    <t>İstanbul İli Fatih İlçe Sınırları Dahilinde Yapılan Çalışmalardan Çıkan Ve Belediyemize Ait Depolama Sahalarında Bulunan Her Türlü Moloz Ve Hafriyat Atıklarının Döküm Sahasına Nakli İşi</t>
  </si>
  <si>
    <t>HARFİYAT NAKLİYESİ</t>
  </si>
  <si>
    <t>İstanbul İli, Fatih İlçesi Dahilindeki, Park, Yeşil Alan Ve Meydanlardaki Aydınlatmaların Tamiratlarının Yapılması  İşi</t>
  </si>
  <si>
    <t>İstanbul İli Fatih İlçesi Dahilindeki Kamu Binalarının (1.Bölge) Tadilatı ve Yenileme İnşaatı İşi</t>
  </si>
  <si>
    <t xml:space="preserve">BAKIM  ONARIM </t>
  </si>
  <si>
    <t>İstanbul İli Fatih İlçesi Dahilindeki Kamu Binalarının (2.Bölge) Tadilatı ve Yenileme İnşaatı İşi</t>
  </si>
  <si>
    <t>İstanbul İli Fatih İlçesi Genelinde Altyapı Kurumlarının İmalatları Sonrasında Muhtelif Sokak Ve Caddelerde Yol-Kaldırım Yenileme Veya Tamirat Yapılması İşi</t>
  </si>
  <si>
    <t>İstanbul İli, Fatih İlçesi, Eminönü Bölgesinde Yol, Kaldırım Tamiratı  Ve Yenileme İnşaatı İşi</t>
  </si>
  <si>
    <t>İstanbul İli Fatih İlçe Geneli Ve Eminönü Bölgesinde Bulunan Cadde Ve Sokakların Tamiratı Ve Derz Yapım İşi</t>
  </si>
  <si>
    <t>İstanbul İli, Fatih İlçesi, Haliç Sahili, Fevzipaşa Caddesi Ve Atatürk Bulvarı Arasında Kalan Bölgede Yol, Kaldırım Tamiratı  Ve Yenileme İnşaatı İşi</t>
  </si>
  <si>
    <t>İstanbul İli, Fatih İlçesi, Turgut Özal Millet Caddesi, Kızılelma Caddesi, Etyemez Tekkesi Sokak Ve Kennedy Caddeleri Arasında Kalan Bölgede Yol, Kaldırım Tamiratı  Ve Yenileme İnşaatı İşi</t>
  </si>
  <si>
    <t xml:space="preserve">İstanbul İli, Fatih İlçesi, Adnan Menderes Vatan Bulvarı, Turgut Özal Millet Caddesi, Kızılelma Caddesi, Etyemez Tekkesi Sokak Ve Gazi Mustafa Kemalpaşa Caddeleri Arasında Kalan Bölgede Yol, Kaldırım Tamiratı  Ve Yenileme İnşaatı İşi
</t>
  </si>
  <si>
    <t>İstanbul İli, Fatih İlçesi, Fevzipaşa Caddesi İle Adnan Menderes Vatan Bulvarı Arasında Kalan Bölgede Yol, Kaldırım Tamiratı  Ve Yenilemeinşaatı İşi</t>
  </si>
  <si>
    <t xml:space="preserve"> Geometrik Kavşak Düzenleme, Yatay İşaretleme, Yol Ve Kaldırım Tamiratı  Ve Yenileme İnşaatı İşiVE YENİLEME İNŞAATI İŞİ</t>
  </si>
  <si>
    <t>İstanbul İli, Fatih İlçesi Genelindeki Yollarda Asfalt Nakli, Serilmesi, Sıkıştırılması, Robot İle Yenileme, Freze, Baca Ve Izgara Yükseltme İşi</t>
  </si>
  <si>
    <t>İstanbul İli Fatih İlçesi Ali Kuşçu Mahallesi 1459 Ada 44 Parselde Darüşşafaka Kapalı Spor Salonu Yapılması İşi</t>
  </si>
  <si>
    <t>İNŞAAT SPOR SALONU</t>
  </si>
  <si>
    <t>İstanbul İli Fatih İlçesi Ali Kuşçu mahallesi 1459 Ada 44 Parselde Tescilli Kütüphane Yapısının (Eski Jimnastik Salonu) Rekonstrüksiyon Uygulama İşi</t>
  </si>
  <si>
    <t>Rekonstrüksiyon</t>
  </si>
  <si>
    <t xml:space="preserve">İstanbul İli Fatih İlçesi Kapalıçarşı Yenileme Alanı Kapalıçarşı Kat Malikleri Yönetim Sınırında Kalan Kısımda Beden Duvarlarının Ve Sokaklarının Düzenlenmesi Uygulama İşi </t>
  </si>
  <si>
    <t xml:space="preserve">ESKİ ESER BAKIM ONARIM </t>
  </si>
  <si>
    <t>27.09.2022 + 31.03.2023 (süre uzatımı)</t>
  </si>
  <si>
    <t>İstanbul İli Fatih İlçesi Balat Mahallesi Aspar Su Haznesi (1913 Ada Etrafındaki Kadastral Boşluk) Restorasyonu Uygulama İşi</t>
  </si>
  <si>
    <t>İstanbul İli Fatih İlçesi Şeyh Bedrettin Nam Tekkesi Gençlik Merkezi Yapım İşi</t>
  </si>
  <si>
    <t xml:space="preserve">İNŞAAT GENÇLİK MERKEZİ </t>
  </si>
  <si>
    <t>24.12.2022 SÜRE UZATIMI 06.06.2023</t>
  </si>
  <si>
    <t>2022/2023</t>
  </si>
  <si>
    <t>İstanbul İli Fatih İlçesi Zeyrek Mahallesi 2411 Ada 23 Parselde Bulunan Muid Ahmet Efendi Medresesinin Rekonstrüksiyon Uygulama İşi</t>
  </si>
  <si>
    <t xml:space="preserve">Rekonstrüksiyon </t>
  </si>
  <si>
    <t>30.12.2022  SÜRE UZATIMI 31.05.2023</t>
  </si>
  <si>
    <t>2022 YILI KENT MOBİLYALARI ALIMI İŞİ</t>
  </si>
  <si>
    <t>ÇOCUK OYUN GRUPLARI VE AÇIK HAVA SPOR ALETLERİ TEMİNİ VE MONTAJI İŞİ</t>
  </si>
  <si>
    <t>EMİNÖNÜ BÖLGESİ PARK VE YEŞİL ALANLARININ ÇEVRE DÜZENLEMESİ VE TADİLATI İŞİ</t>
  </si>
  <si>
    <t>KARAGÜMRÜK MAHALLESİ 2486 ADA 27-79 PARSELLERDE PARK YAPIM İŞİ</t>
  </si>
  <si>
    <t>MUHTELİF PARKLARDA REVİZYON YAPIM İŞİ</t>
  </si>
  <si>
    <t>2022 YILI DIŞ MEKAN SÜS BİTKİLERİ ALIMI İŞİ</t>
  </si>
  <si>
    <t>2023 YILI 1. BÖLGE PARK VE YEŞİL ALANLARININ ÇEVRE DÜZENLEMESİ VE TADİLATI İŞİ</t>
  </si>
  <si>
    <t>2023 YILI 2. BÖLGE PARK VE YEŞİL ALANLARININ ÇEVRE DÜZENLEMESİ VE TADİLATI İŞİ</t>
  </si>
  <si>
    <t>2023 YILI 3. BÖLGE PARK VE YEŞİL ALANLARININ ÇEVRE DÜZENLEMESİ VE TADİLATI İŞİ</t>
  </si>
  <si>
    <t>proje</t>
  </si>
  <si>
    <t>ağaçlandırma</t>
  </si>
  <si>
    <t>onarımı</t>
  </si>
  <si>
    <t>rapor</t>
  </si>
  <si>
    <t>plan</t>
  </si>
  <si>
    <t>plan,proje</t>
  </si>
  <si>
    <t>sel kapanı</t>
  </si>
  <si>
    <t>güçlendirme</t>
  </si>
  <si>
    <t>İstanbul Ağva-Sungurlu Deresi Taşkın Tesisleri Onarımı Proje Yapımı</t>
  </si>
  <si>
    <t>İstanbul Muhtelif Dere Islahı 5.Kısım Planlama Raporu Hazırlanması,Proje ve Kamulaştırma Planları Proje Yapımı</t>
  </si>
  <si>
    <t>İstanbul Ağva-Sungurlu Deresi Taşkın Tesisleri Onarımı</t>
  </si>
  <si>
    <t>onarım</t>
  </si>
  <si>
    <t>İstanbul Riva Deresi Taşkın Tesis Onarımı</t>
  </si>
  <si>
    <t>İstanbul Büyükçekmece Barajı Onarımı</t>
  </si>
  <si>
    <t>müteferrik işler</t>
  </si>
  <si>
    <t>ölçüm</t>
  </si>
  <si>
    <t>kamulaştırma</t>
  </si>
  <si>
    <t>planlama</t>
  </si>
  <si>
    <t>Kırklareli Demirköy Barajı Planlama Raporu Hazırlanması</t>
  </si>
  <si>
    <t>Melen Barajı Revize Rehabilitasyon Proje Yapımı</t>
  </si>
  <si>
    <t>Melen Barajı Revize Rehabilitasyon Proje Yapımı ve İnşaatı İşleri Müşavirlik Hizmetleri</t>
  </si>
  <si>
    <t>hizmet</t>
  </si>
  <si>
    <t>Bahçelievler Başkanlık Binası Kullanım Alanlarının Tadilat Yapılması İşi</t>
  </si>
  <si>
    <t>Bahçelievler Kültür Sokak Düzenleme İnşaatı İşi</t>
  </si>
  <si>
    <t>Bitti</t>
  </si>
  <si>
    <t>Bahçelievler Bölgesi İdare Malı Beton Yol Elemanları İle Yol Ve Kaldırım Onarım İşi</t>
  </si>
  <si>
    <t>Kocasinan Bölgesi İdare Malı Beton Yol Elemanları İle Yol Ve Kaldırım Onarım İşi</t>
  </si>
  <si>
    <t>Yenibosna Bölgesi İdare Malı Beton Yol Elemanları İle Yol Ve Kaldırım Onarım İşi</t>
  </si>
  <si>
    <t>Yaya Kaldırımlarında Çeşitli Demir İşleri Yapılması</t>
  </si>
  <si>
    <t>Belediye Kültür Ve Spor Tesislerinde Bakım Onarımı İşi</t>
  </si>
  <si>
    <t>Bahçelievler Yenibosna Merkez Mahallesi Ladin Sokağı Düzenleme İnşaatı İşi</t>
  </si>
  <si>
    <t>Muhtelif Kamu Binalarında Tadilat Yapılması İşi</t>
  </si>
  <si>
    <t>Kentsel Dönüşüm Kapsamında Yenilenen Bina Önlerinde İdare Malı Beton Yol Elemanları İle Tretuar Yapılması İşi</t>
  </si>
  <si>
    <t>Bahçelievler İlçesi Cadde Ve Sokaklara Asfalt Kaplama Yapılması İşi</t>
  </si>
  <si>
    <t>ŞİRİNEVLER BÖLGESİ BETON YOL ELEMANLARI İLE YOL YAPIM İŞİ</t>
  </si>
  <si>
    <t>BAHÇELİEVLER BÖLGESİ BETON YOL ELEMANLARI İLE YOL YAPIM İŞİ</t>
  </si>
  <si>
    <t>CENGİZ TOPEL CADDESİ BETON YOL ELEMANLARI İLE YOL YAPIM İŞİ</t>
  </si>
  <si>
    <t>90.000 m2 beton parke taşı alımı işi</t>
  </si>
  <si>
    <t>PLENT ALTI ASFALT BETONU AŞINMA TABASI ALIMI İŞİ</t>
  </si>
  <si>
    <t>KUM ALIM İŞİ</t>
  </si>
  <si>
    <t>BETON YOL ELEMANLARI ALIMI İŞİ</t>
  </si>
  <si>
    <t>Bakın Onarım</t>
  </si>
  <si>
    <t xml:space="preserve">Başlamadı. (Bakanlığımız 2023 yılı yatırım programına alınmıştır.Arsa çalışmaları devam etmektedir.) </t>
  </si>
  <si>
    <t>ARNAVUTKÖY SAĞLIK KOMPLEKSİ (İSM+ASM(10 AHB)+112 ASHİ+VSD+TRSM) (İRAP)</t>
  </si>
  <si>
    <t>Başlamadı. (Proje revizyonları yapılmaktadır.)</t>
  </si>
  <si>
    <t>Başlamadı. (Arsa çalışmaları devam etmektedir.)</t>
  </si>
  <si>
    <t>Başlamadı. (Proje çalışmaları devam etmektedir.)</t>
  </si>
  <si>
    <t>Başlamadı. (2023 yılı yatırım programına alınmıştır.)</t>
  </si>
  <si>
    <t>Başlamadı. (2023 yılı yatırım programına alınmıştır. Bakanlığımızca CEB Finansmanı ile yapılacaktır. Proje çalışmaları devam etmektedir.)</t>
  </si>
  <si>
    <t>DURAK ALIMI</t>
  </si>
  <si>
    <t>DİĞER KAMU HİZM.</t>
  </si>
  <si>
    <t>YENİ BİNA VE TESİS YAPMAK</t>
  </si>
  <si>
    <t>OTOBÜS ALIMI</t>
  </si>
  <si>
    <t>AKILLI ULAŞIM SİSTEMLERİ</t>
  </si>
  <si>
    <t>WEB SİTESİ VE MOBİL UYGULAMALAR GELİŞTİRME</t>
  </si>
  <si>
    <t>KURUMSAL KAYNAK PLANLAMA</t>
  </si>
  <si>
    <t>SES GÖRÜNTÜ VE GÜVENLİK SİSTEMLERİ KURULMASI</t>
  </si>
  <si>
    <t>ARAÇ TEKNOLOJİLERİ GELİŞTİRMEK</t>
  </si>
  <si>
    <t>BİLGİ TEKNOLOJİLERİ ALTYAPISINI GÜÇLENDİRMESİ</t>
  </si>
  <si>
    <t>TÜNEL VE TRAMVAY HATTI ALTYAPISINI GÜÇLENDİRMEK</t>
  </si>
  <si>
    <t>AKARYAKIT TANK ALIMI</t>
  </si>
  <si>
    <t>ARITMA TESİSLERİ YENİLENMESİ</t>
  </si>
  <si>
    <t>ARSA ALIMI VE ARAZİ KAMULAŞTIRMA</t>
  </si>
  <si>
    <t>TURNİKE VE İADE CİHAZ ALIMI</t>
  </si>
  <si>
    <t>BÜRO MEFRUŞAT ALIMLARI</t>
  </si>
  <si>
    <t>Yeşil Alan Düzenlemesi</t>
  </si>
  <si>
    <t>Çevre Düzenlemesi</t>
  </si>
  <si>
    <t>Bisiklet v Yaya Yolları Tamamlama İşi</t>
  </si>
  <si>
    <t>2023 Yılı Tadilat ve İmalat Yapım İşi</t>
  </si>
  <si>
    <t>Beykoz Spor Ormanı Spor Salonu zemin ETÜDÜ Hizmet Alımı İşi</t>
  </si>
  <si>
    <t>ULAŞTIRMA- HABERLEŞME</t>
  </si>
  <si>
    <t>ULAŞTIRMA-HABERLEŞME</t>
  </si>
  <si>
    <t>EĞİTİM -KÜLTÜR</t>
  </si>
  <si>
    <t xml:space="preserve">Doğalgaz Dönüşümü-Elektrik Hattı, Kampüs içi yol, </t>
  </si>
  <si>
    <t>2023 YILI MERKEZİ İDARE KURULUŞLARI SEKTÖRLER İTİBARİYLE ÇALIŞMA VE İŞ PROGRAMI</t>
  </si>
  <si>
    <t xml:space="preserve"> İSTANBUL 2023 YILI BELEDİYELER YATIRIM PROJELERİ ÇALIŞMA VE İŞ PROGRAMI</t>
  </si>
  <si>
    <t>ULAŞTIRMA  HABERLEŞME</t>
  </si>
  <si>
    <t>DİĞER KAMU HİZMETLERİ</t>
  </si>
  <si>
    <t>BEYLİKDÜZÜ BELEDİYE BAŞKANLIĞI</t>
  </si>
  <si>
    <t xml:space="preserve">BARIŞ MAHALLESİ 134 ADA, 18 PARSELE BİLİM VE SANAT MERKEZİ BİNASI YAPILMASI İŞİ (AZİZ SANCAR BİLİM VE SANAT MERKEZİ) </t>
  </si>
  <si>
    <t>GÜRPINAR MEYDAN  BETONARME KABA İNŞAAT YAPIMI</t>
  </si>
  <si>
    <t>İHALE SÜRECİ DEVAM EDİYOR</t>
  </si>
  <si>
    <t>2023 YILI HİZMET BİNALARI TAMAMLAMA VE BAKIM ONARIM İŞİ</t>
  </si>
  <si>
    <t xml:space="preserve">2023 YILI İLÇE GENELİNDEKİ KAMU VE OKUL BAKIM ONARIM </t>
  </si>
  <si>
    <t>DEREAĞZI MAHALLESİ AFET KOORDİNASYON MERKEZİ HİZMET BİNASINA GÜNEŞ ENERJİ SANTRALİ KURULMASI YAPIM İŞİ</t>
  </si>
  <si>
    <t>BEYLİKDÜZÜ SINIRLARI DÂHİLİNDE ASFALT YAMA, ASFALT KAPLAMA İŞLERİ, ARAÇ, İŞ MAKİNESİ KİRALAMA İŞİ VE MUHTELİF YOL AÇMA YAPIM İŞLERİ</t>
  </si>
  <si>
    <t>İŞ BİTTİ</t>
  </si>
  <si>
    <t>BEYLİKDÜZÜ HUDUTLARI DAHİLİNDE BORDÜR TRETUAR,YAĞMURSUYU KANAL VE MUHTELİF İNŞAAT İŞLERİ</t>
  </si>
  <si>
    <t xml:space="preserve">İŞ BİTTİ </t>
  </si>
  <si>
    <t xml:space="preserve">BEYLİKDÜZÜ BELEDİYESİ FEN İŞLERİ MÜDÜRLÜĞÜ TARAFINDAN 2023 YILI ASFALT YAMA, ASFALT KAPLAMA İŞLERİ, ARAÇ, İŞ MAKİNESİ KİRALAMA İŞİ VE MUHTELİF YOL AÇMA YAPIM İŞİ </t>
  </si>
  <si>
    <t>BEYLİKDÜZÜ BELEDİYESİ FEN İŞLERİ MÜDÜRLÜĞÜ TARAFINDAN 2023 YILI ASFALT YAMA VE KARLA MÜCADELE AMAÇLI ARAÇ, İŞ MAKİNESİ KİRALAMA İŞİ</t>
  </si>
  <si>
    <t xml:space="preserve">BEYLİKDÜZÜ BELEDİYESİ FEN İŞLERİ MÜDÜRLÜĞÜ TARAFINDAN 2023 YILI İLÇE GENELİNDE BORDÜR, TRETUAR, ÇEVRE DÜZENLEMESİ VE MÜTEFERRİK İNŞAAT İŞLERİ YAPILMASI İŞİ </t>
  </si>
  <si>
    <t>SÖZLEŞME AŞAMASINDA</t>
  </si>
  <si>
    <t xml:space="preserve">BEYLİKDÜZÜ BARIŞ MAHALLESİ 134 ADA 18 PARSEL YAPILACAK OLAN AZİZ SANCAR BİLİM VE SANAT MERKEZİ İÇİN BAĞLANTI YOLU </t>
  </si>
  <si>
    <t xml:space="preserve">BEYLİKDÜZÜ BELEDİYESİ FEN İŞLERİ MÜDÜRLÜĞÜ TARAFINDAN 2023 YILI İLÇE GENELİNDE MUHTELİF YAĞMURSUYU KANALI VE ALTYAPI YAPIM İŞLERİ </t>
  </si>
  <si>
    <t>BEYLİKDÜZÜ BELEDİYESİ FEN İŞLERİ MÜDÜRLÜĞÜ GÜRPINAR MAHALLESİ 102 ADA 1 PARSELDE BULUNAN TRAFO MERKEZİNİN DEPLASE YAPILMASI İŞİ</t>
  </si>
  <si>
    <t xml:space="preserve">TRAFO MERKEZİNİN PANOLARININ  BAKIM ONARIMI TOPRAKLAMA ÖLÇÜMLERİ YAPIMI </t>
  </si>
  <si>
    <t xml:space="preserve"> FEN İŞLERİ MÜDÜRLÜĞÜ TRAFİK VE ULAŞIM BİRİMİ TARAFINDAN BEYLİKDÜZÜ BELEDİYESİ İLÇESİ SINIRLARI İÇERİSİNDE SOĞUK YOL ÇİZGİ BOYASI İLE YOL ÇİZGİLERİNİN ÇİZİLMESİ YAPIM İŞİ</t>
  </si>
  <si>
    <r>
      <t xml:space="preserve">ARSA TİCARET ALANI OLDUĞUNDAN SPOR ALANI OLARAK İMAR DEĞİŞİKLİĞİ YAPILDI. İSTANBUL BÜYÜKŞEHİR BELEDİYESİ'NDEN 1/5000 ÇIKTI, EYÜP BELEDİYESİ 1/1000 NAZIM İMAR PLANI ASKIDA.İŞ </t>
    </r>
    <r>
      <rPr>
        <sz val="11"/>
        <color indexed="10"/>
        <rFont val="Calibri"/>
        <family val="2"/>
        <charset val="162"/>
        <scheme val="minor"/>
      </rPr>
      <t>14.05.2023 TARİHİNE KADAR SÜRE UZATIMI VERİLDİ.İŞ DEVAM EDİYOR.</t>
    </r>
  </si>
  <si>
    <r>
      <rPr>
        <b/>
        <sz val="11"/>
        <color theme="1"/>
        <rFont val="Times New Roman"/>
        <family val="1"/>
        <charset val="162"/>
      </rPr>
      <t>(Hiç Başlanamadı.)</t>
    </r>
    <r>
      <rPr>
        <sz val="11"/>
        <color theme="1"/>
        <rFont val="Times New Roman"/>
        <family val="1"/>
        <charset val="162"/>
      </rPr>
      <t xml:space="preserve">
Bakanlığımızdan yapım işine ait ihale talimatı beklenmektedir</t>
    </r>
  </si>
  <si>
    <r>
      <rPr>
        <b/>
        <sz val="11"/>
        <color theme="1"/>
        <rFont val="Times New Roman"/>
        <family val="1"/>
        <charset val="162"/>
      </rPr>
      <t>(Hiç Başlanamadı.)</t>
    </r>
    <r>
      <rPr>
        <sz val="11"/>
        <color theme="1"/>
        <rFont val="Times New Roman"/>
        <family val="1"/>
        <charset val="162"/>
      </rPr>
      <t xml:space="preserve">
Proje ihale talimatı gelmiştir. İhale iş ve işlemlerine başlanmıştır.</t>
    </r>
  </si>
  <si>
    <r>
      <rPr>
        <b/>
        <sz val="11"/>
        <color theme="1"/>
        <rFont val="Times New Roman"/>
        <family val="1"/>
        <charset val="162"/>
      </rPr>
      <t>(Hiç Başlanamadı.)</t>
    </r>
    <r>
      <rPr>
        <sz val="11"/>
        <color theme="1"/>
        <rFont val="Times New Roman"/>
        <family val="1"/>
        <charset val="162"/>
      </rPr>
      <t xml:space="preserve">
Kurumundan projelerin fonksiyon yönünden uygunluğu yazısı gelmemiştir. Bu süreçte ödenek tahmini bedel 2020 yılına revize edilerek kurumuna gönderilmiştir.</t>
    </r>
  </si>
  <si>
    <r>
      <rPr>
        <b/>
        <sz val="11"/>
        <color theme="1"/>
        <rFont val="Times New Roman"/>
        <family val="1"/>
        <charset val="162"/>
      </rPr>
      <t xml:space="preserve">(İş devam ediyor.) (İRAP)
</t>
    </r>
    <r>
      <rPr>
        <sz val="11"/>
        <color theme="1"/>
        <rFont val="Times New Roman"/>
        <family val="1"/>
        <charset val="162"/>
      </rPr>
      <t>Betonarme imalatları tamamlandı. İnce inşaat, mekanik ve elektrik tesisatı  imalatları devam ediyor.</t>
    </r>
  </si>
  <si>
    <r>
      <rPr>
        <b/>
        <sz val="11"/>
        <color theme="1"/>
        <rFont val="Calibri"/>
        <family val="2"/>
        <charset val="162"/>
        <scheme val="minor"/>
      </rPr>
      <t xml:space="preserve">(İş devam ediyor.) (İRAP)
</t>
    </r>
    <r>
      <rPr>
        <sz val="11"/>
        <color theme="1"/>
        <rFont val="Calibri"/>
        <family val="2"/>
        <charset val="162"/>
        <scheme val="minor"/>
      </rPr>
      <t xml:space="preserve"> İş bitim aşamasındadır.</t>
    </r>
  </si>
  <si>
    <r>
      <rPr>
        <b/>
        <sz val="11"/>
        <color theme="1"/>
        <rFont val="Calibri"/>
        <family val="2"/>
        <charset val="162"/>
        <scheme val="minor"/>
      </rPr>
      <t>(İş devam ediyor.) (İRAP)</t>
    </r>
    <r>
      <rPr>
        <sz val="11"/>
        <color theme="1"/>
        <rFont val="Calibri"/>
        <family val="2"/>
        <charset val="162"/>
        <scheme val="minor"/>
      </rPr>
      <t xml:space="preserve">
Betonarme imalatları tamamlandı. İnce inşaat, mekanik ve elektrik tesisatı  imalatları devam ediyor.</t>
    </r>
  </si>
  <si>
    <r>
      <rPr>
        <b/>
        <sz val="11"/>
        <color theme="1"/>
        <rFont val="Calibri"/>
        <family val="2"/>
        <charset val="162"/>
        <scheme val="minor"/>
      </rPr>
      <t>(İş devam ediyor.) (İRAP)</t>
    </r>
    <r>
      <rPr>
        <sz val="11"/>
        <color theme="1"/>
        <rFont val="Calibri"/>
        <family val="2"/>
        <charset val="162"/>
        <scheme val="minor"/>
      </rPr>
      <t xml:space="preserve">
Betonarme imalatları devam etmektedir.</t>
    </r>
  </si>
  <si>
    <r>
      <rPr>
        <b/>
        <sz val="11"/>
        <color theme="1"/>
        <rFont val="Calibri"/>
        <family val="2"/>
        <charset val="162"/>
        <scheme val="minor"/>
      </rPr>
      <t xml:space="preserve">(İş devam ediyor.) (İRAP)
</t>
    </r>
    <r>
      <rPr>
        <sz val="11"/>
        <color theme="1"/>
        <rFont val="Calibri"/>
        <family val="2"/>
        <charset val="162"/>
        <scheme val="minor"/>
      </rPr>
      <t>Betonarme imalatları tamamlandı. İnce inşaat, mekanik ve elektrik tesisatı  imalatları devam ediyor.</t>
    </r>
  </si>
  <si>
    <r>
      <rPr>
        <b/>
        <sz val="11"/>
        <color theme="1"/>
        <rFont val="Calibri"/>
        <family val="2"/>
        <charset val="162"/>
        <scheme val="minor"/>
      </rPr>
      <t>(İş devam ediyor.) (İRAP)</t>
    </r>
    <r>
      <rPr>
        <sz val="11"/>
        <color theme="1"/>
        <rFont val="Calibri"/>
        <family val="2"/>
        <charset val="162"/>
        <scheme val="minor"/>
      </rPr>
      <t xml:space="preserve">
Betonarme imalatları tamamlandı. İnce inşaat,mekanik ve elektrik tesisatı imalatları devam ediyor.</t>
    </r>
  </si>
  <si>
    <r>
      <rPr>
        <b/>
        <sz val="11"/>
        <color theme="1"/>
        <rFont val="Calibri"/>
        <family val="2"/>
        <charset val="162"/>
        <scheme val="minor"/>
      </rPr>
      <t>(İş devam ediyor.) (İRAP)</t>
    </r>
    <r>
      <rPr>
        <sz val="11"/>
        <color theme="1"/>
        <rFont val="Calibri"/>
        <family val="2"/>
        <charset val="162"/>
        <scheme val="minor"/>
      </rPr>
      <t xml:space="preserve">
26.12.2022 tarihinde yer teslimi yapıldı. Harfiyat ve fore kazık imalatları devam ediyor.</t>
    </r>
  </si>
  <si>
    <r>
      <rPr>
        <b/>
        <sz val="11"/>
        <color theme="1"/>
        <rFont val="Calibri"/>
        <family val="2"/>
        <charset val="162"/>
        <scheme val="minor"/>
      </rPr>
      <t>(İş devam ediyor.)</t>
    </r>
    <r>
      <rPr>
        <sz val="11"/>
        <color theme="1"/>
        <rFont val="Calibri"/>
        <family val="2"/>
        <charset val="162"/>
        <scheme val="minor"/>
      </rPr>
      <t xml:space="preserve">
Yer teslimi yapıldı.</t>
    </r>
  </si>
  <si>
    <r>
      <t xml:space="preserve">HASEKİ EĞİTİM ARAŞTIRMA HASTANESİ EK BİNA YAPIMI (300 YTK.) </t>
    </r>
    <r>
      <rPr>
        <b/>
        <sz val="14"/>
        <color indexed="8"/>
        <rFont val="Calibri"/>
        <family val="2"/>
        <charset val="162"/>
        <scheme val="minor"/>
      </rPr>
      <t>(İRAP)</t>
    </r>
  </si>
  <si>
    <r>
      <t xml:space="preserve">SİLİVRİ SAĞLIK KOMPLEKSİ (İSM+TRSM+ASM(10 AHB)+VSD+112 ASHİ+SHM)  </t>
    </r>
    <r>
      <rPr>
        <b/>
        <sz val="14"/>
        <color indexed="8"/>
        <rFont val="Calibri"/>
        <family val="2"/>
        <charset val="162"/>
        <scheme val="minor"/>
      </rPr>
      <t>(İRAP)</t>
    </r>
  </si>
  <si>
    <r>
      <t xml:space="preserve">KADIKÖY İLÇE SAĞLIK MÜDÜRLÜĞÜ+ASM (3 AHB) </t>
    </r>
    <r>
      <rPr>
        <b/>
        <sz val="14"/>
        <color indexed="8"/>
        <rFont val="Calibri"/>
        <family val="2"/>
        <charset val="162"/>
        <scheme val="minor"/>
      </rPr>
      <t>(İRAP)</t>
    </r>
  </si>
  <si>
    <r>
      <t xml:space="preserve">ÜMRANİYE SAĞLIKLI HAYAT MERKEZİ +  YAMANEVLER ASM (8 AHB) + VSD </t>
    </r>
    <r>
      <rPr>
        <b/>
        <sz val="14"/>
        <rFont val="Calibri"/>
        <family val="2"/>
        <charset val="162"/>
        <scheme val="minor"/>
      </rPr>
      <t>(İRAP)</t>
    </r>
  </si>
  <si>
    <r>
      <t>İSTANBUL ERENKÖY RUH VE SİNİR HASTALIKLARI HASTANESİ (250YTK)</t>
    </r>
    <r>
      <rPr>
        <b/>
        <sz val="14"/>
        <color indexed="8"/>
        <rFont val="Calibri"/>
        <family val="2"/>
        <charset val="162"/>
        <scheme val="minor"/>
      </rPr>
      <t xml:space="preserve"> (İRAP)</t>
    </r>
  </si>
  <si>
    <r>
      <t xml:space="preserve">İSTANBUL ÜSKÜDAR DEVLET HASTANESİ (250YTK) </t>
    </r>
    <r>
      <rPr>
        <b/>
        <sz val="14"/>
        <color indexed="8"/>
        <rFont val="Calibri"/>
        <family val="2"/>
        <charset val="162"/>
        <scheme val="minor"/>
      </rPr>
      <t>(İRAP)</t>
    </r>
  </si>
  <si>
    <r>
      <t xml:space="preserve">İSTANBUL PENDİK DEVLET HASTANESİ ACİL SERVİS BİNASI </t>
    </r>
    <r>
      <rPr>
        <b/>
        <sz val="14"/>
        <color indexed="8"/>
        <rFont val="Calibri"/>
        <family val="2"/>
        <charset val="162"/>
        <scheme val="minor"/>
      </rPr>
      <t>(İRAP)</t>
    </r>
  </si>
  <si>
    <r>
      <t>İSTANBUL ÜMRANİYE DEVLET HASTANESİ VE AĞIZ VE DİŞ SAĞLIĞI MERKEZİ</t>
    </r>
    <r>
      <rPr>
        <b/>
        <sz val="14"/>
        <color indexed="8"/>
        <rFont val="Calibri"/>
        <family val="2"/>
        <charset val="162"/>
        <scheme val="minor"/>
      </rPr>
      <t xml:space="preserve"> (İRAP)</t>
    </r>
  </si>
  <si>
    <r>
      <t xml:space="preserve">GEMİ HASTANESİ </t>
    </r>
    <r>
      <rPr>
        <b/>
        <sz val="14"/>
        <color indexed="8"/>
        <rFont val="Calibri"/>
        <family val="2"/>
        <charset val="162"/>
        <scheme val="minor"/>
      </rPr>
      <t>(İRAP)</t>
    </r>
  </si>
  <si>
    <r>
      <t xml:space="preserve">İstanbul Süreyyapaşa Şehir Hastanesi </t>
    </r>
    <r>
      <rPr>
        <b/>
        <sz val="14"/>
        <rFont val="Calibri"/>
        <family val="2"/>
        <charset val="162"/>
        <scheme val="minor"/>
      </rPr>
      <t>(İRAP)</t>
    </r>
  </si>
  <si>
    <r>
      <t xml:space="preserve">İstanbul Erenköy Fizik Tedavi ve Rehabilitasyon Hastanesi </t>
    </r>
    <r>
      <rPr>
        <b/>
        <sz val="14"/>
        <rFont val="Calibri"/>
        <family val="2"/>
        <charset val="162"/>
        <scheme val="minor"/>
      </rPr>
      <t>(İRAP)</t>
    </r>
  </si>
  <si>
    <r>
      <t xml:space="preserve">ESENLER SAĞLIK KOMPLEKSİ (İSM+TRSM+ASM(6AHB)+112 ASHİ+SHM) </t>
    </r>
    <r>
      <rPr>
        <b/>
        <sz val="14"/>
        <color indexed="8"/>
        <rFont val="Calibri"/>
        <family val="2"/>
        <charset val="162"/>
        <scheme val="minor"/>
      </rPr>
      <t>(İRAP)</t>
    </r>
  </si>
  <si>
    <r>
      <t xml:space="preserve">ARNAVUTKÖY SAĞLIK KOMPLEKSİ (İSM+ASM(10 AHB)+112 ASHİ+VSD+TRSM) </t>
    </r>
    <r>
      <rPr>
        <b/>
        <sz val="14"/>
        <color indexed="8"/>
        <rFont val="Calibri"/>
        <family val="2"/>
        <charset val="162"/>
        <scheme val="minor"/>
      </rPr>
      <t>(İRAP)</t>
    </r>
  </si>
  <si>
    <r>
      <t xml:space="preserve">BAYRAMPAŞA MERKEZ SAĞLIK KOMPLEKSİ (İSM +TSM+ASM(6 AHB)+112 ASHİ+SHM+TRSM) </t>
    </r>
    <r>
      <rPr>
        <b/>
        <sz val="14"/>
        <color indexed="8"/>
        <rFont val="Calibri"/>
        <family val="2"/>
        <charset val="162"/>
        <scheme val="minor"/>
      </rPr>
      <t>(İRAP)</t>
    </r>
  </si>
  <si>
    <r>
      <t xml:space="preserve">ŞİŞLİ (MECİDİYEKÖY) SAĞLIK KOMPLEKSİ (İSM+ASM(8 AHB)+VSD+112ASHİ) </t>
    </r>
    <r>
      <rPr>
        <b/>
        <sz val="14"/>
        <color indexed="8"/>
        <rFont val="Calibri"/>
        <family val="2"/>
        <charset val="162"/>
        <scheme val="minor"/>
      </rPr>
      <t>(İRAP)</t>
    </r>
  </si>
  <si>
    <r>
      <t xml:space="preserve">BEYLİKDÜZÜ SAĞLIK KOMPLEKSİ  (İSM+TRSM+ASM(4 AHB)+VSD+112 ASHİ) </t>
    </r>
    <r>
      <rPr>
        <b/>
        <sz val="14"/>
        <color indexed="8"/>
        <rFont val="Calibri"/>
        <family val="2"/>
        <charset val="162"/>
        <scheme val="minor"/>
      </rPr>
      <t>(İRAP)</t>
    </r>
  </si>
  <si>
    <r>
      <t xml:space="preserve">GAZİOSMANPAŞA SAĞLIK KOMPLEKSİ (SHM + ASM (9 AHB) </t>
    </r>
    <r>
      <rPr>
        <b/>
        <sz val="14"/>
        <color indexed="8"/>
        <rFont val="Calibri"/>
        <family val="2"/>
        <charset val="162"/>
        <scheme val="minor"/>
      </rPr>
      <t>(İRAP)</t>
    </r>
  </si>
  <si>
    <r>
      <t xml:space="preserve">BAĞCILAR MAHMUTBEY SAĞLIKLI HAYAT MERKEZİ + ASM (7 AHB) </t>
    </r>
    <r>
      <rPr>
        <b/>
        <sz val="14"/>
        <color indexed="8"/>
        <rFont val="Calibri"/>
        <family val="2"/>
        <charset val="162"/>
        <scheme val="minor"/>
      </rPr>
      <t>(İRAP)</t>
    </r>
  </si>
  <si>
    <r>
      <t>BÜYÜKÇEKMECE KUMBURGAZ ASM (5 AHB)</t>
    </r>
    <r>
      <rPr>
        <b/>
        <sz val="14"/>
        <rFont val="Calibri"/>
        <family val="2"/>
        <charset val="162"/>
        <scheme val="minor"/>
      </rPr>
      <t xml:space="preserve"> (İRAP)</t>
    </r>
  </si>
  <si>
    <t xml:space="preserve">(İş devam ediyor.)
</t>
  </si>
  <si>
    <r>
      <rPr>
        <b/>
        <sz val="11"/>
        <color theme="1"/>
        <rFont val="Calibri"/>
        <family val="2"/>
        <charset val="162"/>
        <scheme val="minor"/>
      </rPr>
      <t>(İş devam ediyor.) (İRAP)</t>
    </r>
    <r>
      <rPr>
        <sz val="11"/>
        <color theme="1"/>
        <rFont val="Calibri"/>
        <family val="2"/>
        <charset val="162"/>
        <scheme val="minor"/>
      </rPr>
      <t xml:space="preserve">
</t>
    </r>
  </si>
  <si>
    <t xml:space="preserve">Başlamadı. </t>
  </si>
  <si>
    <t>İhale Aşamasında. (Yaklaşık maliyetler tekrar güncellenerek ihale edilmek üzere satın almaya gönderilmiştir.1.000.000,00 $’lık kısmın bağışçı tarafından karşılanması amacıyla protokol imzalanmıştır. Yaklaşık maliyet revize edilmiş olup; 13.04.2023 tarihinde ihalesi yapılacaktır.)</t>
  </si>
  <si>
    <t>İhale Aşamasında. ( Yaklaşık maliyet revize edilimiş olup ihalesi 06.04.2023 tarihinde yapılacaktır.)</t>
  </si>
  <si>
    <t>İhale Aşamasında. (Yaklasık  maliyet revize çalışmaları tamamlandıktan sonra yapım ihalesi yapılacaktır.)</t>
  </si>
  <si>
    <t xml:space="preserve">İstanbul Göztepe Huzurevi İnşaatı                                             </t>
  </si>
  <si>
    <t xml:space="preserve">İstanbul Bahçelievler Çocuk Evleri Sitesi                                  </t>
  </si>
  <si>
    <t>2021-2022 KADIKÖY İLÇESİ YOL,KALDIRIM,YAĞMUR SUYU KANALI, TAMİR BAKIM ONARIM VE YENİLEME İŞİ</t>
  </si>
  <si>
    <t>Pınar KIROĞLU</t>
  </si>
  <si>
    <t>Züleyha AKSÜZEK KAVAK</t>
  </si>
  <si>
    <t>DR. M. H. Nail ANLAR</t>
  </si>
  <si>
    <t>TÜRKİYE YAZMA ESERLER KURUMU BAŞKANLIĞI BÖLGE MÜDÜRLÜĞÜ</t>
  </si>
  <si>
    <t xml:space="preserve">Yatırım Ödeneği : 19.000.000 -TL
Likit Karşılığı     :   1.800.000 -TL
Toplam Ödenek  : 20.800.000 -TL
</t>
  </si>
  <si>
    <t>BEYOĞLU BELEDİYE BAŞKANLIĞI</t>
  </si>
  <si>
    <t xml:space="preserve">BEYKOZ BELEDİYE BAŞKANLIĞI </t>
  </si>
  <si>
    <t>ŞİLE BELEDİYE BAŞKANLIĞI</t>
  </si>
  <si>
    <t>PENDİK BELEDİYE BAŞKANLIĞI</t>
  </si>
  <si>
    <t>GAZİOSMANPAŞA BELEDİYE BAŞKANLIĞI</t>
  </si>
  <si>
    <t>* Adalar, Avcılar ve Büyükçekmece Belediye Başkanlıkları'nın herhangi bir yatırımı bulunmamaktadır.</t>
  </si>
  <si>
    <t>BEYOĞLU BELEDİYESİ</t>
  </si>
  <si>
    <t xml:space="preserve">Beyoğlu İlçe Sınırları Dahilinde Bulunan 2022-05 Yatırım Proje Numaralı Okmeydanı Baruthane Binası Restorasyon İnşaatı Yapım İşi </t>
  </si>
  <si>
    <t> Beyoğlu İlçesi  1072 Ada 4 Parsel sayılı yerde bulunan 2022-11 Yatırım Proje Numaralı Eski Bahriye Matbaası Binasının Restorasyon Yapım İşi</t>
  </si>
  <si>
    <t>Beyoğlu İlçe Sınırları Dahilinde Bulunan 2022-13 Yatırım Proje Numaralı Belediye Hizmet ve Kamu Binalarının Bakım ve Onarımı Yapım İşi</t>
  </si>
  <si>
    <t>Beyoğlu İlçe Sınırları Dahilinde Bulunan 2022-15 Yatırım Proje Numaralı Sokak Sağlıklaştırma Yapım İşi</t>
  </si>
  <si>
    <t>Beyoğlu İlçe Sınırları Dahilinde Bulunan 2023-03 Yatırım Proje Numaralı Tarihi Çeşmelerin Restorasyonu Yapım İşi</t>
  </si>
  <si>
    <t>Beyoğlu Belediyesi 2023-09 Yatırım Proje Numaralı Kefken Çevre Yaz Kampı Bakım Onarım ve Çevre Düzenlemesi Yapım İşi</t>
  </si>
  <si>
    <t>Beyoğlu İlçe Sınırları Dahilinde Bulunan 2023-PB01 Yatırım Proje Numaralı Prestij Mahalle Bahçeleri, Park  ve Spor Alanlarında Çevre Düzenlemesi Yapım İşi</t>
  </si>
  <si>
    <t>Beyoğlu İlçe Sınırları Dahilinde Bulunan 2023-PB03 Yatırım Proje Numaralı Kalaycıbahçe Spor ve Bilim Parkı Yapılması Yapım İşi</t>
  </si>
  <si>
    <t xml:space="preserve">GAZİOSMANPAŞA BELEDİYE BAŞKANLIĞI  </t>
  </si>
  <si>
    <t>Elektrik İhtiyacı Hasıl Olan Ve Güç Artırım İhtiyacı Olan Bina Tesis Ve Etkinlik Alanlarına Elektrik Enerjisi Ve Resmi Onaylı Sayaç Teminine Yönelik Hizmet Alım İşi</t>
  </si>
  <si>
    <t>Hizmet Alımı</t>
  </si>
  <si>
    <t>Yıldıztabya Mahallesi Muhtarlık Binası Yapım İşi</t>
  </si>
  <si>
    <t>Yapım İşi</t>
  </si>
  <si>
    <t>2023 Yılı Muhtelif Hırdavat Malzemelerinin Teminine Yönelik Mal Alım İşi</t>
  </si>
  <si>
    <t>Mal Alımı</t>
  </si>
  <si>
    <t>Kamu Hizmet Binalarında Kullanılmak Üzere Boya Alım İşi</t>
  </si>
  <si>
    <t>2023 Yılı Ramazan Ayında İdare Malı Mahyaların Montaj Ve Demontajlarının Yapılması İşi</t>
  </si>
  <si>
    <t>Gaziosmanpaşa Belediyesine ait İş Makineleri ve Resmi Araçların Hizmete Hazır Halde Tutulmasına Yönelik Montaj Dahil Mal Alım İşi</t>
  </si>
  <si>
    <t>2023 Yılı Asfalt ve Bitum Temizleme Kimyasalı ile Muhtelif Temizlik Kimyasal Malzemeleri Alım İşi</t>
  </si>
  <si>
    <t>Kahramanmaraş İli Onikişubat İlçesine Konulmak Üzere Prefabrik Yapı Alım İşi</t>
  </si>
  <si>
    <t>Kahramanmaraş</t>
  </si>
  <si>
    <t>2023 Yılı Yol ve Caddelerde Asfaltlama Çalışması Yapım İşi</t>
  </si>
  <si>
    <t>2023 Yılı İçerisinde Gaziosmanpaşa İlçesi Genelinde Yağmursuyu Hatlarının Bakımı ve Yeni İmalat Yapılması İşi</t>
  </si>
  <si>
    <t>İlçe Genelinde Kaldırım ve Duvarların Yenilenmesi  ve Tamiratının Yapılması İşi</t>
  </si>
  <si>
    <t>Salihpaşa Caddesi Prestij Cadde Yapım İşi</t>
  </si>
  <si>
    <t>Spor Tesisleri Yapım İşi</t>
  </si>
  <si>
    <t>Hizmet Binaları  ve Tesislerinde Muhtelif Bakım Onarım Çalışmalarının Yapılması İşi</t>
  </si>
  <si>
    <t>Hürriyet Mahallesi Muhtarlık Hizmet Binası Yapım İşi</t>
  </si>
  <si>
    <t>Küçükköy Gençlik Merkezi Yapım İşi</t>
  </si>
  <si>
    <t>Spor Tesislerinin Bakım Onarım İhtiyaçlarının Karşılanmasına Yönelik Yapım İşi</t>
  </si>
  <si>
    <t>Hizmet Araçları Ve İş Makineleri Kiralanması İşi</t>
  </si>
  <si>
    <t>Gaziosmanpaşa İlçesinde Yeniden Düzenlenen Cadde Ve Sokakların Aydınlatılmasına Yönelik Yapım İşi</t>
  </si>
  <si>
    <t>Gaziosmanpaşa İlçesi Genelinde Elektrik Bakım Onarım İhtiyaçlarının Karşılanabilmesine Yönelik Muhtelif Elektrik Malzemesi Alımı</t>
  </si>
  <si>
    <t>Muhtelif Tanıtım Panosu, Tabela Vb. Malzemelerin Teminine Yönelik Mal Alım İşi</t>
  </si>
  <si>
    <t>2023 yılı İçerisinde Belediye Hizmet Binaları ve Tesislerindeki Mekanik-Elektromekanik Sistemlerinin Periyodik Bakım Onarımlarının Yapılarak Hizmete Hazır Halde Tutulması İşi</t>
  </si>
  <si>
    <t>Gaziosmanpaşa İlçesi Genelinde Muhtelif Aydınlatma ve Elektrik Bakım Onarım Yapım İşi</t>
  </si>
  <si>
    <t>Belediye Hizmet Binaları Cephe Yenileme İşi</t>
  </si>
  <si>
    <t>Jeoradar Çalışması Hizmet Alımı</t>
  </si>
  <si>
    <t>Karayolları Mahallesi Pazar ve Otopark Alanı Projesi Hizmet Alım İşi</t>
  </si>
  <si>
    <t>2023 Yılı Hafriyat Toprağı ve Molozların Kaldırılması İşi</t>
  </si>
  <si>
    <t>Gaziosmanpaşa Cumhuriyet Meydanı ve Çevresi Cephe Yenileme Yapım İşi</t>
  </si>
  <si>
    <t>2023 Yılı Muhtelif İnşaat Malzemelerin Teminine Yönelik Mal Alım İşi</t>
  </si>
  <si>
    <t>Bağlarbaşı Mahallesi Sipahiler Caddesi Düzenleme Projesi Hizmet Alım İşi</t>
  </si>
  <si>
    <t>2023 Yılı İçerisinde Trafik Malzemesi Alım İşi</t>
  </si>
  <si>
    <t>Mobil Tuvalet ve Mobil Duş Kabini Yapımı için Muhtelif Malzemelerin Teminine Yönelik Mal Alım İşi</t>
  </si>
  <si>
    <t>2023 Yılı İçerisinde Gaziosmanpaşa Belediyesi Bünyesinde Yer Alan İş Makineleri, Resmi Araçlar ile Diğer Araç ve Techizatların Hizmete Hazır Halde Tutulmasına Yönelik Lastik ve Yağ Mal Alım İşi</t>
  </si>
  <si>
    <t>2023 Yılı Demir Yapı Malzemesi İle Döküm Alt Yapı Elemanları Teminine Yönelik Mal Alım İşi</t>
  </si>
  <si>
    <t xml:space="preserve">VELİBABA MAHALLESİ 10470 ADA 8 PARSELDE  SEMT MERKEZİ YAPIM İŞİ </t>
  </si>
  <si>
    <t xml:space="preserve">Hizmet Binası </t>
  </si>
  <si>
    <t xml:space="preserve">SANAYİ MAHALLESİ 0 ADA 10006 PARSELDE SPOR KOMPLEKSİ VE MESLEKİ EĞİTİM MERKEZİ YAPILMASI </t>
  </si>
  <si>
    <t>2021 YILI PENDİK GENELİ ASFALT SERİM YAPIM İŞİ</t>
  </si>
  <si>
    <t xml:space="preserve">Etüt-Proje- Uygulama-İmalat </t>
  </si>
  <si>
    <t xml:space="preserve">KAMU HİZMETİ BİNALARININ BAKIMI, ÇEVRE DÜZENLEME İŞLERİ İLE KÜÇÜK VE ORTA ÖLÇEKLİ BİNA YAPIM İŞİ </t>
  </si>
  <si>
    <t xml:space="preserve">Bina Bakım  
Onarım </t>
  </si>
  <si>
    <t xml:space="preserve">YENİ PARKLARIN YAPIMI, MEVCUT PARKLARIN REVİZYONU VE ÇEVRE DÜZENLEMESİ YAPIM İŞİ </t>
  </si>
  <si>
    <t xml:space="preserve">Etüt-Proje </t>
  </si>
  <si>
    <t xml:space="preserve">PENDİK İLÇESİ YER ALTI ÇÖP KONTEYNER  
YAPIM İŞİ </t>
  </si>
  <si>
    <t xml:space="preserve">Etüt-Proje- 
Uygulama-İmalat </t>
  </si>
  <si>
    <t xml:space="preserve">2022 YILI PENDİK GENELİ ASFALT YAMA VE ROBOTLU YAMA YAPILMASI İŞİ </t>
  </si>
  <si>
    <t xml:space="preserve">2022 YILI PENDİK GENELİ TAMİR BAKIM ONARIM VE MUHTELİF İNŞAAT İŞLERİ YAPIM İŞİ </t>
  </si>
  <si>
    <t xml:space="preserve">2023 YILI PENDİK GENELİ TAMİR BAKIM ONARIM VE MUHTELİF İNŞAAT İŞLERİ YAPIM İŞİ </t>
  </si>
  <si>
    <t xml:space="preserve">24.02.2021 </t>
  </si>
  <si>
    <t xml:space="preserve">16.12.2022 </t>
  </si>
  <si>
    <t xml:space="preserve">31.03.2021 </t>
  </si>
  <si>
    <t xml:space="preserve">06.07.2022 </t>
  </si>
  <si>
    <t xml:space="preserve">04.08.2021 </t>
  </si>
  <si>
    <t xml:space="preserve">26.11.2022 </t>
  </si>
  <si>
    <t xml:space="preserve">26.07.2022 </t>
  </si>
  <si>
    <t xml:space="preserve">29.08.2023 </t>
  </si>
  <si>
    <t xml:space="preserve">01.08.2022 </t>
  </si>
  <si>
    <t xml:space="preserve">31.07.2023 </t>
  </si>
  <si>
    <t xml:space="preserve">12.09.2022 </t>
  </si>
  <si>
    <t xml:space="preserve">16.10.2023 </t>
  </si>
  <si>
    <t xml:space="preserve">22.09.2022 </t>
  </si>
  <si>
    <t xml:space="preserve">16.09.2023 </t>
  </si>
  <si>
    <t xml:space="preserve">20.08.2023 </t>
  </si>
  <si>
    <t xml:space="preserve">28.02.2023 </t>
  </si>
  <si>
    <t xml:space="preserve">22.05.2024 </t>
  </si>
  <si>
    <t xml:space="preserve">- </t>
  </si>
  <si>
    <t xml:space="preserve">İş bitti. </t>
  </si>
  <si>
    <t xml:space="preserve">İş devam ediyor. </t>
  </si>
  <si>
    <t xml:space="preserve">36.000.000,00 ₺ </t>
  </si>
  <si>
    <t>1.134.000,00 ₺</t>
  </si>
  <si>
    <t>İSTANBUL İLİ ŞİLE İLÇESİ KIZILCAKÖY MAHALLESİ KÖY KONAĞI YAPIM İŞİ</t>
  </si>
  <si>
    <t>0/109 PARSEL KIZILCAKÖY MAHALLESİ ŞİLE/İSTANBUL</t>
  </si>
  <si>
    <t>KÖY KONAĞI</t>
  </si>
  <si>
    <t>DEVAM</t>
  </si>
  <si>
    <t>İstanbul Doğalgaz Kombine Çevrim A Santralının Yenilenmesi ve Kapasite Artışı</t>
  </si>
  <si>
    <t>İstanbul (Avcılar)</t>
  </si>
  <si>
    <t>İstanbul DGS B Sant. A Santralına Deniz Suyu Hattı Çeki. A Santralında Bulunan Reverse Osmoz Tesisi için B Santralında Terfi Ünitesi Oluş.</t>
  </si>
  <si>
    <t>Bakım - Onarım</t>
  </si>
  <si>
    <t>İstanbul DGS 30.000 Tonluk Ham Su Havuzlarının İzolasyonunun Yapılması</t>
  </si>
  <si>
    <t>İstanbul DGS A Su Alma Yapısının Yenilenmesi</t>
  </si>
  <si>
    <t>İstanbul DGS Gaz Türbini Yol Verme (SFC) ve Generatör İkaz Sistemi</t>
  </si>
  <si>
    <t>İstanbul DGS Kazan 32 YB Ekonomizer 1 ve AB Ekonomizer Borularının Değişiminin Yapılması</t>
  </si>
  <si>
    <t>İstanbul DGS Alakart Salonunun Revizyonu ve Yapımı</t>
  </si>
  <si>
    <t>Yıkılarak Yeniden Yapım</t>
  </si>
  <si>
    <t>İstanbul DGS Fuel Oil Tanklarının Dönüştürülmesi</t>
  </si>
  <si>
    <t>İstanbul DGS Azatlı Ham Su Hattının Deplase ve Yenileme İşleri</t>
  </si>
  <si>
    <t>İstanbul DGS 154 kV Şalt Sahasına Mıcır Serilmesi ve Çevre Düzenlemesi</t>
  </si>
  <si>
    <t>İstanbul DGS Atık Su Sistemi Rehabilitasyonu</t>
  </si>
  <si>
    <t>Mobil Santral Saha Bağlantıları ve Kontrol Sisteminin Yenilenmesi İşi</t>
  </si>
  <si>
    <t>MERKEZİ İDARİ KURLUŞLAR TOPLAMI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</si>
</sst>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164" formatCode="_-* #,##0.00\ _T_L_-;\-* #,##0.00\ _T_L_-;_-* &quot;-&quot;??\ _T_L_-;_-@_-"/>
    <numFmt numFmtId="165" formatCode="dd\/mm\/yyyy"/>
    <numFmt numFmtId="166" formatCode="_-* #,##0\ _T_L_-;\-* #,##0\ _T_L_-;_-* &quot;-&quot;??\ _T_L_-;_-@_-"/>
    <numFmt numFmtId="167" formatCode="_-* #,##0_-;\-* #,##0_-;_-* &quot;-&quot;??_-;_-@_-"/>
    <numFmt numFmtId="168" formatCode="#,##0;[Red]#,##0"/>
    <numFmt numFmtId="169" formatCode="dd/mm/yyyy;@"/>
    <numFmt numFmtId="170" formatCode="#,##0.00&quot; TL&quot;;\-#,##0.00&quot; TL&quot;"/>
    <numFmt numFmtId="171" formatCode="dd/mm/yyyy"/>
    <numFmt numFmtId="172" formatCode="#,##0_ ;\-#,##0\ "/>
    <numFmt numFmtId="173" formatCode="#,##0.00\ &quot;₺&quot;"/>
    <numFmt numFmtId="174" formatCode="&quot;₺&quot;#,##0.00"/>
    <numFmt numFmtId="175" formatCode="_-* #,##0.00\ &quot;TL&quot;_-;\-* #,##0.00\ &quot;TL&quot;_-;_-* &quot;-&quot;??\ &quot;TL&quot;_-;_-@_-"/>
    <numFmt numFmtId="176" formatCode="#,##0.00\ &quot;₺&quot;;[Red]#,##0.00\ &quot;₺&quot;"/>
  </numFmts>
  <fonts count="91">
    <font>
      <sz val="11"/>
      <color theme="1"/>
      <name val="Calibri"/>
      <family val="2"/>
      <charset val="162"/>
      <scheme val="minor"/>
    </font>
    <font>
      <sz val="10"/>
      <color theme="1"/>
      <name val="Times New Roman"/>
      <family val="1"/>
      <charset val="162"/>
    </font>
    <font>
      <sz val="8"/>
      <color theme="1"/>
      <name val="Times New Roman"/>
      <family val="1"/>
      <charset val="162"/>
    </font>
    <font>
      <b/>
      <sz val="12"/>
      <color theme="1"/>
      <name val="Times New Roman"/>
      <family val="1"/>
      <charset val="162"/>
    </font>
    <font>
      <sz val="11"/>
      <color theme="1"/>
      <name val="Calibri"/>
      <family val="2"/>
      <charset val="162"/>
      <scheme val="minor"/>
    </font>
    <font>
      <b/>
      <sz val="12"/>
      <color theme="1"/>
      <name val="Calibri"/>
      <family val="2"/>
      <charset val="162"/>
      <scheme val="minor"/>
    </font>
    <font>
      <sz val="12"/>
      <color theme="1"/>
      <name val="Calibri"/>
      <family val="2"/>
      <charset val="162"/>
      <scheme val="minor"/>
    </font>
    <font>
      <sz val="10"/>
      <color indexed="8"/>
      <name val="ARIAL"/>
      <charset val="1"/>
    </font>
    <font>
      <sz val="10"/>
      <name val="Arial"/>
      <family val="2"/>
      <charset val="162"/>
    </font>
    <font>
      <sz val="11"/>
      <color rgb="FF9C0006"/>
      <name val="Calibri"/>
      <family val="2"/>
      <charset val="162"/>
    </font>
    <font>
      <b/>
      <sz val="10"/>
      <color theme="1"/>
      <name val="Times New Roman"/>
      <family val="1"/>
      <charset val="162"/>
    </font>
    <font>
      <sz val="10"/>
      <color theme="1"/>
      <name val="Calibri"/>
      <family val="2"/>
      <charset val="162"/>
      <scheme val="minor"/>
    </font>
    <font>
      <sz val="14"/>
      <color theme="1"/>
      <name val="Calibri"/>
      <family val="2"/>
      <charset val="162"/>
      <scheme val="minor"/>
    </font>
    <font>
      <b/>
      <sz val="10"/>
      <color theme="1"/>
      <name val="Calibri"/>
      <family val="2"/>
      <charset val="162"/>
      <scheme val="minor"/>
    </font>
    <font>
      <b/>
      <sz val="14"/>
      <color theme="1"/>
      <name val="Calibri"/>
      <family val="2"/>
      <charset val="162"/>
      <scheme val="minor"/>
    </font>
    <font>
      <sz val="11"/>
      <color theme="1"/>
      <name val="Calibri"/>
      <family val="2"/>
      <scheme val="minor"/>
    </font>
    <font>
      <sz val="22"/>
      <color theme="1"/>
      <name val="Calibri"/>
      <family val="2"/>
      <charset val="162"/>
      <scheme val="minor"/>
    </font>
    <font>
      <sz val="16"/>
      <color theme="1"/>
      <name val="Calibri"/>
      <family val="2"/>
      <charset val="162"/>
      <scheme val="minor"/>
    </font>
    <font>
      <sz val="12"/>
      <name val="Calibri"/>
      <family val="2"/>
      <charset val="162"/>
      <scheme val="minor"/>
    </font>
    <font>
      <sz val="12"/>
      <color rgb="FF000000"/>
      <name val="Calibri"/>
      <family val="2"/>
      <charset val="162"/>
      <scheme val="minor"/>
    </font>
    <font>
      <b/>
      <sz val="12"/>
      <color theme="0"/>
      <name val="Calibri"/>
      <family val="2"/>
      <charset val="162"/>
      <scheme val="minor"/>
    </font>
    <font>
      <b/>
      <sz val="12"/>
      <name val="Calibri"/>
      <family val="2"/>
      <charset val="162"/>
      <scheme val="minor"/>
    </font>
    <font>
      <sz val="12"/>
      <color indexed="8"/>
      <name val="Calibri"/>
      <family val="2"/>
      <charset val="162"/>
      <scheme val="minor"/>
    </font>
    <font>
      <b/>
      <sz val="12"/>
      <color indexed="8"/>
      <name val="Calibri"/>
      <family val="2"/>
      <charset val="162"/>
      <scheme val="minor"/>
    </font>
    <font>
      <sz val="14"/>
      <color theme="0"/>
      <name val="Calibri"/>
      <family val="2"/>
      <charset val="162"/>
      <scheme val="minor"/>
    </font>
    <font>
      <b/>
      <sz val="14"/>
      <color theme="0"/>
      <name val="Calibri"/>
      <family val="2"/>
      <charset val="162"/>
      <scheme val="minor"/>
    </font>
    <font>
      <sz val="10"/>
      <name val="Calibri"/>
      <family val="2"/>
      <charset val="162"/>
      <scheme val="minor"/>
    </font>
    <font>
      <sz val="10"/>
      <name val="Arial Tur"/>
      <family val="2"/>
      <charset val="162"/>
    </font>
    <font>
      <sz val="11"/>
      <color indexed="8"/>
      <name val="Calibri"/>
      <family val="2"/>
      <charset val="162"/>
    </font>
    <font>
      <sz val="11"/>
      <color indexed="9"/>
      <name val="Calibri"/>
      <family val="2"/>
      <charset val="162"/>
    </font>
    <font>
      <sz val="11"/>
      <color indexed="20"/>
      <name val="Calibri"/>
      <family val="2"/>
      <charset val="162"/>
    </font>
    <font>
      <sz val="11"/>
      <color indexed="17"/>
      <name val="Calibri"/>
      <family val="2"/>
      <charset val="162"/>
    </font>
    <font>
      <sz val="11"/>
      <color indexed="62"/>
      <name val="Calibri"/>
      <family val="2"/>
      <charset val="162"/>
    </font>
    <font>
      <b/>
      <sz val="15"/>
      <color indexed="56"/>
      <name val="Calibri"/>
      <family val="2"/>
      <charset val="162"/>
    </font>
    <font>
      <i/>
      <sz val="11"/>
      <color indexed="23"/>
      <name val="Calibri"/>
      <family val="2"/>
      <charset val="162"/>
    </font>
    <font>
      <b/>
      <sz val="18"/>
      <color indexed="56"/>
      <name val="Cambria"/>
      <family val="1"/>
      <charset val="162"/>
    </font>
    <font>
      <sz val="11"/>
      <color indexed="52"/>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b/>
      <sz val="11"/>
      <color indexed="52"/>
      <name val="Calibri"/>
      <family val="2"/>
      <charset val="162"/>
    </font>
    <font>
      <b/>
      <sz val="11"/>
      <color indexed="9"/>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2"/>
      <color indexed="64"/>
      <name val="Calibri"/>
      <family val="2"/>
      <charset val="162"/>
      <scheme val="minor"/>
    </font>
    <font>
      <sz val="12"/>
      <color rgb="FFFF0000"/>
      <name val="Calibri"/>
      <family val="2"/>
      <charset val="162"/>
      <scheme val="minor"/>
    </font>
    <font>
      <b/>
      <sz val="16"/>
      <color theme="0"/>
      <name val="Calibri"/>
      <family val="2"/>
      <charset val="162"/>
      <scheme val="minor"/>
    </font>
    <font>
      <b/>
      <sz val="18"/>
      <color theme="1"/>
      <name val="Calibri"/>
      <family val="2"/>
      <charset val="162"/>
      <scheme val="minor"/>
    </font>
    <font>
      <b/>
      <sz val="18"/>
      <color rgb="FF002060"/>
      <name val="Calibri"/>
      <family val="2"/>
      <charset val="162"/>
      <scheme val="minor"/>
    </font>
    <font>
      <b/>
      <sz val="16"/>
      <color rgb="FF002060"/>
      <name val="Calibri"/>
      <family val="2"/>
      <charset val="162"/>
      <scheme val="minor"/>
    </font>
    <font>
      <b/>
      <sz val="22"/>
      <color rgb="FF002060"/>
      <name val="Calibri"/>
      <family val="2"/>
      <charset val="162"/>
      <scheme val="minor"/>
    </font>
    <font>
      <b/>
      <sz val="16"/>
      <color theme="1"/>
      <name val="Calibri"/>
      <family val="2"/>
      <charset val="162"/>
      <scheme val="minor"/>
    </font>
    <font>
      <sz val="18"/>
      <color theme="1"/>
      <name val="Calibri"/>
      <family val="2"/>
      <charset val="162"/>
      <scheme val="minor"/>
    </font>
    <font>
      <b/>
      <sz val="28"/>
      <color rgb="FF002060"/>
      <name val="Calibri"/>
      <family val="2"/>
      <charset val="162"/>
      <scheme val="minor"/>
    </font>
    <font>
      <sz val="11"/>
      <name val="Arial"/>
      <family val="2"/>
      <charset val="162"/>
    </font>
    <font>
      <b/>
      <sz val="11"/>
      <name val="Arial"/>
      <family val="2"/>
      <charset val="162"/>
    </font>
    <font>
      <sz val="11"/>
      <color rgb="FF000000"/>
      <name val="Arial"/>
      <family val="2"/>
      <charset val="162"/>
    </font>
    <font>
      <sz val="11"/>
      <color theme="1"/>
      <name val="Arial"/>
      <family val="2"/>
      <charset val="162"/>
    </font>
    <font>
      <sz val="11"/>
      <color indexed="8"/>
      <name val="Arial"/>
      <family val="2"/>
      <charset val="162"/>
    </font>
    <font>
      <b/>
      <sz val="11"/>
      <color indexed="8"/>
      <name val="Arial"/>
      <family val="2"/>
      <charset val="162"/>
    </font>
    <font>
      <sz val="12"/>
      <name val="Arial"/>
      <family val="2"/>
      <charset val="162"/>
    </font>
    <font>
      <sz val="8"/>
      <color theme="1"/>
      <name val="Calibri"/>
      <family val="2"/>
      <charset val="162"/>
      <scheme val="minor"/>
    </font>
    <font>
      <sz val="11"/>
      <name val="Calibri"/>
      <family val="2"/>
      <charset val="162"/>
      <scheme val="minor"/>
    </font>
    <font>
      <b/>
      <sz val="11"/>
      <name val="Calibri"/>
      <family val="2"/>
      <charset val="162"/>
      <scheme val="minor"/>
    </font>
    <font>
      <b/>
      <sz val="11"/>
      <color theme="0"/>
      <name val="Calibri"/>
      <family val="2"/>
      <charset val="162"/>
      <scheme val="minor"/>
    </font>
    <font>
      <b/>
      <sz val="11"/>
      <color theme="1"/>
      <name val="Calibri"/>
      <family val="2"/>
      <charset val="162"/>
      <scheme val="minor"/>
    </font>
    <font>
      <b/>
      <sz val="14"/>
      <name val="Calibri"/>
      <family val="2"/>
      <charset val="162"/>
      <scheme val="minor"/>
    </font>
    <font>
      <sz val="14"/>
      <color rgb="FF000000"/>
      <name val="Calibri"/>
      <family val="2"/>
      <charset val="162"/>
      <scheme val="minor"/>
    </font>
    <font>
      <sz val="14"/>
      <name val="Calibri"/>
      <family val="2"/>
      <charset val="162"/>
      <scheme val="minor"/>
    </font>
    <font>
      <b/>
      <sz val="10"/>
      <name val="Calibri"/>
      <family val="2"/>
      <charset val="162"/>
      <scheme val="minor"/>
    </font>
    <font>
      <sz val="11"/>
      <color rgb="FF000000"/>
      <name val="Calibri"/>
      <family val="2"/>
      <charset val="162"/>
      <scheme val="minor"/>
    </font>
    <font>
      <sz val="11"/>
      <color indexed="10"/>
      <name val="Calibri"/>
      <family val="2"/>
      <charset val="162"/>
      <scheme val="minor"/>
    </font>
    <font>
      <sz val="11"/>
      <color theme="1"/>
      <name val="Times New Roman"/>
      <family val="1"/>
      <charset val="162"/>
    </font>
    <font>
      <b/>
      <sz val="11"/>
      <color theme="1"/>
      <name val="Times New Roman"/>
      <family val="1"/>
      <charset val="162"/>
    </font>
    <font>
      <sz val="14"/>
      <color indexed="8"/>
      <name val="Calibri"/>
      <family val="2"/>
      <charset val="162"/>
      <scheme val="minor"/>
    </font>
    <font>
      <b/>
      <sz val="14"/>
      <color indexed="8"/>
      <name val="Calibri"/>
      <family val="2"/>
      <charset val="162"/>
      <scheme val="minor"/>
    </font>
    <font>
      <b/>
      <sz val="10"/>
      <color theme="0"/>
      <name val="Calibri"/>
      <family val="2"/>
      <charset val="162"/>
      <scheme val="minor"/>
    </font>
    <font>
      <sz val="10"/>
      <color indexed="8"/>
      <name val="Arial"/>
      <family val="2"/>
      <charset val="162"/>
    </font>
    <font>
      <sz val="10"/>
      <color indexed="8"/>
      <name val="Calibri"/>
      <family val="2"/>
      <charset val="162"/>
      <scheme val="minor"/>
    </font>
    <font>
      <sz val="14"/>
      <color indexed="64"/>
      <name val="Calibri"/>
      <family val="2"/>
      <charset val="162"/>
      <scheme val="minor"/>
    </font>
    <font>
      <sz val="14"/>
      <name val="Arial"/>
      <family val="2"/>
      <charset val="162"/>
    </font>
    <font>
      <b/>
      <sz val="25"/>
      <color theme="1"/>
      <name val="Calibri"/>
      <family val="2"/>
      <charset val="162"/>
      <scheme val="minor"/>
    </font>
    <font>
      <sz val="25"/>
      <color theme="1"/>
      <name val="Calibri"/>
      <family val="2"/>
      <charset val="162"/>
      <scheme val="minor"/>
    </font>
    <font>
      <sz val="9"/>
      <color theme="1"/>
      <name val="Calibri"/>
      <family val="2"/>
      <charset val="162"/>
      <scheme val="minor"/>
    </font>
    <font>
      <sz val="16"/>
      <color rgb="FF002060"/>
      <name val="Calibri"/>
      <family val="2"/>
      <charset val="162"/>
      <scheme val="minor"/>
    </font>
    <font>
      <b/>
      <sz val="18"/>
      <color theme="0"/>
      <name val="Calibri"/>
      <family val="2"/>
      <charset val="162"/>
      <scheme val="minor"/>
    </font>
    <font>
      <sz val="18"/>
      <color theme="0"/>
      <name val="Calibri"/>
      <family val="2"/>
      <charset val="162"/>
      <scheme val="minor"/>
    </font>
    <font>
      <sz val="12"/>
      <color theme="0"/>
      <name val="Calibri"/>
      <family val="2"/>
      <charset val="162"/>
      <scheme val="minor"/>
    </font>
    <font>
      <b/>
      <sz val="25"/>
      <color theme="0"/>
      <name val="Calibri"/>
      <family val="2"/>
      <charset val="162"/>
      <scheme val="minor"/>
    </font>
    <font>
      <sz val="25"/>
      <color theme="0"/>
      <name val="Calibri"/>
      <family val="2"/>
      <charset val="162"/>
      <scheme val="minor"/>
    </font>
  </fonts>
  <fills count="33">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C7CE"/>
        <bgColor rgb="FFCCCCFF"/>
      </patternFill>
    </fill>
    <fill>
      <patternFill patternType="solid">
        <fgColor theme="8" tint="-0.499984740745262"/>
        <bgColor indexed="64"/>
      </patternFill>
    </fill>
    <fill>
      <patternFill patternType="solid">
        <fgColor theme="7" tint="0.399975585192419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3"/>
        <bgColor indexed="52"/>
      </patternFill>
    </fill>
    <fill>
      <patternFill patternType="solid">
        <fgColor theme="8" tint="-0.249977111117893"/>
        <bgColor indexed="64"/>
      </patternFill>
    </fill>
    <fill>
      <patternFill patternType="solid">
        <fgColor rgb="FFB000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theme="0"/>
      </right>
      <top style="thin">
        <color rgb="FF002060"/>
      </top>
      <bottom style="thin">
        <color rgb="FF002060"/>
      </bottom>
      <diagonal/>
    </border>
    <border>
      <left style="thin">
        <color theme="0"/>
      </left>
      <right style="thin">
        <color rgb="FF002060"/>
      </right>
      <top style="thin">
        <color rgb="FF002060"/>
      </top>
      <bottom style="thin">
        <color rgb="FF002060"/>
      </bottom>
      <diagonal/>
    </border>
    <border>
      <left style="thin">
        <color theme="0"/>
      </left>
      <right style="thin">
        <color theme="0"/>
      </right>
      <top style="thin">
        <color rgb="FF002060"/>
      </top>
      <bottom style="thin">
        <color rgb="FF002060"/>
      </bottom>
      <diagonal/>
    </border>
    <border>
      <left style="thin">
        <color rgb="FF002060"/>
      </left>
      <right style="thin">
        <color theme="0"/>
      </right>
      <top style="thin">
        <color rgb="FF002060"/>
      </top>
      <bottom style="thin">
        <color theme="0"/>
      </bottom>
      <diagonal/>
    </border>
    <border>
      <left style="thin">
        <color theme="0"/>
      </left>
      <right style="thin">
        <color theme="0"/>
      </right>
      <top style="thin">
        <color rgb="FF002060"/>
      </top>
      <bottom style="thin">
        <color theme="0"/>
      </bottom>
      <diagonal/>
    </border>
    <border>
      <left style="thin">
        <color theme="0"/>
      </left>
      <right style="thin">
        <color rgb="FF002060"/>
      </right>
      <top style="thin">
        <color rgb="FF002060"/>
      </top>
      <bottom style="thin">
        <color theme="0"/>
      </bottom>
      <diagonal/>
    </border>
    <border>
      <left style="thin">
        <color rgb="FF002060"/>
      </left>
      <right style="thin">
        <color theme="0"/>
      </right>
      <top style="thin">
        <color theme="0"/>
      </top>
      <bottom style="thin">
        <color rgb="FF002060"/>
      </bottom>
      <diagonal/>
    </border>
    <border>
      <left style="thin">
        <color theme="0"/>
      </left>
      <right style="thin">
        <color theme="0"/>
      </right>
      <top style="thin">
        <color theme="0"/>
      </top>
      <bottom style="thin">
        <color rgb="FF002060"/>
      </bottom>
      <diagonal/>
    </border>
    <border>
      <left style="thin">
        <color theme="0"/>
      </left>
      <right style="thin">
        <color rgb="FF002060"/>
      </right>
      <top style="thin">
        <color theme="0"/>
      </top>
      <bottom style="thin">
        <color rgb="FF002060"/>
      </bottom>
      <diagonal/>
    </border>
    <border>
      <left style="thin">
        <color theme="0"/>
      </left>
      <right style="thin">
        <color theme="0"/>
      </right>
      <top/>
      <bottom style="thin">
        <color rgb="FF002060"/>
      </bottom>
      <diagonal/>
    </border>
    <border>
      <left style="thin">
        <color rgb="FF002060"/>
      </left>
      <right style="thin">
        <color theme="0"/>
      </right>
      <top/>
      <bottom/>
      <diagonal/>
    </border>
    <border>
      <left style="thin">
        <color theme="0"/>
      </left>
      <right style="thin">
        <color theme="0"/>
      </right>
      <top/>
      <bottom/>
      <diagonal/>
    </border>
    <border>
      <left style="thin">
        <color theme="0"/>
      </left>
      <right style="thin">
        <color rgb="FF002060"/>
      </right>
      <top/>
      <bottom/>
      <diagonal/>
    </border>
    <border>
      <left/>
      <right style="thin">
        <color theme="0"/>
      </right>
      <top style="thin">
        <color rgb="FF002060"/>
      </top>
      <bottom style="thin">
        <color rgb="FF002060"/>
      </bottom>
      <diagonal/>
    </border>
    <border>
      <left style="thin">
        <color indexed="64"/>
      </left>
      <right style="medium">
        <color indexed="64"/>
      </right>
      <top style="thin">
        <color indexed="64"/>
      </top>
      <bottom style="thin">
        <color indexed="64"/>
      </bottom>
      <diagonal/>
    </border>
    <border>
      <left/>
      <right style="thick">
        <color rgb="FF0070C0"/>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n">
        <color rgb="FF002060"/>
      </left>
      <right style="thin">
        <color rgb="FF002060"/>
      </right>
      <top style="thin">
        <color indexed="64"/>
      </top>
      <bottom style="thin">
        <color rgb="FF002060"/>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indexed="8"/>
      </right>
      <top style="thin">
        <color rgb="FF002060"/>
      </top>
      <bottom/>
      <diagonal/>
    </border>
    <border>
      <left style="thin">
        <color rgb="FF002060"/>
      </left>
      <right style="thin">
        <color indexed="8"/>
      </right>
      <top/>
      <bottom/>
      <diagonal/>
    </border>
    <border>
      <left style="thin">
        <color rgb="FF002060"/>
      </left>
      <right style="thin">
        <color indexed="8"/>
      </right>
      <top/>
      <bottom style="thin">
        <color rgb="FF002060"/>
      </bottom>
      <diagonal/>
    </border>
    <border>
      <left style="thin">
        <color rgb="FF002060"/>
      </left>
      <right style="thin">
        <color indexed="64"/>
      </right>
      <top style="thin">
        <color rgb="FF002060"/>
      </top>
      <bottom/>
      <diagonal/>
    </border>
    <border>
      <left style="thin">
        <color rgb="FF002060"/>
      </left>
      <right style="thin">
        <color indexed="64"/>
      </right>
      <top/>
      <bottom/>
      <diagonal/>
    </border>
    <border>
      <left style="thin">
        <color rgb="FF002060"/>
      </left>
      <right style="thin">
        <color indexed="64"/>
      </right>
      <top/>
      <bottom style="thin">
        <color rgb="FF002060"/>
      </bottom>
      <diagonal/>
    </border>
    <border>
      <left style="thin">
        <color rgb="FF002060"/>
      </left>
      <right style="thin">
        <color theme="0"/>
      </right>
      <top/>
      <bottom style="thin">
        <color rgb="FF002060"/>
      </bottom>
      <diagonal/>
    </border>
    <border>
      <left style="thin">
        <color indexed="8"/>
      </left>
      <right style="thin">
        <color rgb="FF002060"/>
      </right>
      <top style="thin">
        <color rgb="FF002060"/>
      </top>
      <bottom/>
      <diagonal/>
    </border>
    <border>
      <left style="thin">
        <color indexed="8"/>
      </left>
      <right style="thin">
        <color rgb="FF002060"/>
      </right>
      <top/>
      <bottom/>
      <diagonal/>
    </border>
    <border>
      <left style="thin">
        <color indexed="8"/>
      </left>
      <right style="thin">
        <color rgb="FF002060"/>
      </right>
      <top/>
      <bottom style="thin">
        <color rgb="FF002060"/>
      </bottom>
      <diagonal/>
    </border>
    <border>
      <left style="thin">
        <color rgb="FF002060"/>
      </left>
      <right style="thin">
        <color rgb="FF002060"/>
      </right>
      <top/>
      <bottom/>
      <diagonal/>
    </border>
    <border>
      <left/>
      <right/>
      <top style="thin">
        <color rgb="FF002060"/>
      </top>
      <bottom/>
      <diagonal/>
    </border>
    <border>
      <left style="thin">
        <color rgb="FF002060"/>
      </left>
      <right/>
      <top style="thin">
        <color rgb="FF002060"/>
      </top>
      <bottom/>
      <diagonal/>
    </border>
    <border>
      <left style="thin">
        <color indexed="64"/>
      </left>
      <right/>
      <top style="thin">
        <color indexed="64"/>
      </top>
      <bottom style="thin">
        <color rgb="FF002060"/>
      </bottom>
      <diagonal/>
    </border>
    <border>
      <left/>
      <right/>
      <top style="thin">
        <color indexed="64"/>
      </top>
      <bottom style="thin">
        <color rgb="FF002060"/>
      </bottom>
      <diagonal/>
    </border>
    <border>
      <left/>
      <right style="thin">
        <color indexed="64"/>
      </right>
      <top style="thin">
        <color indexed="64"/>
      </top>
      <bottom style="thin">
        <color rgb="FF002060"/>
      </bottom>
      <diagonal/>
    </border>
    <border>
      <left style="thin">
        <color indexed="64"/>
      </left>
      <right/>
      <top style="thin">
        <color rgb="FF002060"/>
      </top>
      <bottom style="thin">
        <color rgb="FF002060"/>
      </bottom>
      <diagonal/>
    </border>
    <border>
      <left/>
      <right style="thin">
        <color indexed="64"/>
      </right>
      <top style="thin">
        <color rgb="FF002060"/>
      </top>
      <bottom style="thin">
        <color rgb="FF002060"/>
      </bottom>
      <diagonal/>
    </border>
    <border>
      <left/>
      <right style="thin">
        <color rgb="FF002060"/>
      </right>
      <top style="thin">
        <color rgb="FF002060"/>
      </top>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thin">
        <color rgb="FF002060"/>
      </left>
      <right style="thin">
        <color rgb="FF002060"/>
      </right>
      <top style="thin">
        <color rgb="FF002060"/>
      </top>
      <bottom style="thin">
        <color indexed="64"/>
      </bottom>
      <diagonal/>
    </border>
    <border>
      <left style="thin">
        <color theme="0"/>
      </left>
      <right/>
      <top style="thin">
        <color rgb="FF002060"/>
      </top>
      <bottom style="thin">
        <color theme="0"/>
      </bottom>
      <diagonal/>
    </border>
    <border>
      <left/>
      <right/>
      <top style="thin">
        <color rgb="FF002060"/>
      </top>
      <bottom style="thin">
        <color theme="0"/>
      </bottom>
      <diagonal/>
    </border>
    <border>
      <left/>
      <right style="thin">
        <color theme="0"/>
      </right>
      <top style="thin">
        <color rgb="FF002060"/>
      </top>
      <bottom style="thin">
        <color theme="0"/>
      </bottom>
      <diagonal/>
    </border>
    <border>
      <left style="thin">
        <color theme="0"/>
      </left>
      <right/>
      <top/>
      <bottom style="thin">
        <color rgb="FF002060"/>
      </bottom>
      <diagonal/>
    </border>
    <border>
      <left style="thin">
        <color theme="0"/>
      </left>
      <right style="thin">
        <color theme="0"/>
      </right>
      <top/>
      <bottom style="thin">
        <color theme="0"/>
      </bottom>
      <diagonal/>
    </border>
  </borders>
  <cellStyleXfs count="129">
    <xf numFmtId="0" fontId="0" fillId="0" borderId="0"/>
    <xf numFmtId="164" fontId="4" fillId="0" borderId="0" applyFont="0" applyFill="0" applyBorder="0" applyAlignment="0" applyProtection="0"/>
    <xf numFmtId="0" fontId="7" fillId="0" borderId="0">
      <alignment vertical="top"/>
    </xf>
    <xf numFmtId="0" fontId="8" fillId="0" borderId="0"/>
    <xf numFmtId="0" fontId="8" fillId="0" borderId="0"/>
    <xf numFmtId="0" fontId="9" fillId="6" borderId="0" applyBorder="0" applyProtection="0"/>
    <xf numFmtId="0" fontId="15" fillId="0" borderId="0"/>
    <xf numFmtId="0" fontId="8" fillId="0" borderId="0"/>
    <xf numFmtId="0" fontId="4" fillId="0" borderId="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2" borderId="0" applyNumberFormat="0" applyBorder="0" applyAlignment="0" applyProtection="0"/>
    <xf numFmtId="0" fontId="28" fillId="15" borderId="0" applyNumberFormat="0" applyBorder="0" applyAlignment="0" applyProtection="0"/>
    <xf numFmtId="0" fontId="28" fillId="18" borderId="0" applyNumberFormat="0" applyBorder="0" applyAlignment="0" applyProtection="0"/>
    <xf numFmtId="0" fontId="29" fillId="19"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9" applyNumberFormat="0" applyFill="0" applyAlignment="0" applyProtection="0"/>
    <xf numFmtId="0" fontId="33" fillId="0" borderId="20" applyNumberFormat="0" applyFill="0" applyAlignment="0" applyProtection="0"/>
    <xf numFmtId="0" fontId="37" fillId="0" borderId="21" applyNumberFormat="0" applyFill="0" applyAlignment="0" applyProtection="0"/>
    <xf numFmtId="0" fontId="38" fillId="0" borderId="22" applyNumberFormat="0" applyFill="0" applyAlignment="0" applyProtection="0"/>
    <xf numFmtId="0" fontId="38" fillId="0" borderId="0" applyNumberFormat="0" applyFill="0" applyBorder="0" applyAlignment="0" applyProtection="0"/>
    <xf numFmtId="164" fontId="27" fillId="0" borderId="0" applyFont="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0" fontId="39" fillId="23" borderId="23" applyNumberFormat="0" applyAlignment="0" applyProtection="0"/>
    <xf numFmtId="0" fontId="27" fillId="0" borderId="0"/>
    <xf numFmtId="0" fontId="32" fillId="14" borderId="24" applyNumberFormat="0" applyAlignment="0" applyProtection="0"/>
    <xf numFmtId="0" fontId="40" fillId="23" borderId="24" applyNumberFormat="0" applyAlignment="0" applyProtection="0"/>
    <xf numFmtId="0" fontId="41" fillId="24" borderId="25" applyNumberFormat="0" applyAlignment="0" applyProtection="0"/>
    <xf numFmtId="0" fontId="31" fillId="11" borderId="0" applyNumberFormat="0" applyBorder="0" applyAlignment="0" applyProtection="0"/>
    <xf numFmtId="0" fontId="30" fillId="10"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28" fillId="0" borderId="0"/>
    <xf numFmtId="0" fontId="27"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7" fillId="25" borderId="26" applyNumberFormat="0" applyAlignment="0" applyProtection="0"/>
    <xf numFmtId="0" fontId="42" fillId="26" borderId="0" applyNumberFormat="0" applyBorder="0" applyAlignment="0" applyProtection="0"/>
    <xf numFmtId="0" fontId="43" fillId="0" borderId="27" applyNumberFormat="0" applyFill="0" applyAlignment="0" applyProtection="0"/>
    <xf numFmtId="0" fontId="44" fillId="0" borderId="0" applyNumberFormat="0" applyFill="0" applyBorder="0" applyAlignment="0" applyProtection="0"/>
    <xf numFmtId="41" fontId="27" fillId="0" borderId="0" applyFont="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164" fontId="8" fillId="0" borderId="0" applyFill="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30" borderId="0" applyNumberFormat="0" applyBorder="0" applyAlignment="0" applyProtection="0"/>
  </cellStyleXfs>
  <cellXfs count="686">
    <xf numFmtId="0" fontId="0" fillId="0" borderId="0" xfId="0"/>
    <xf numFmtId="0" fontId="5" fillId="0" borderId="0" xfId="0" applyFont="1"/>
    <xf numFmtId="0" fontId="6" fillId="0" borderId="0" xfId="0" applyFont="1"/>
    <xf numFmtId="0" fontId="0" fillId="0" borderId="0" xfId="0" applyAlignment="1">
      <alignment horizontal="center"/>
    </xf>
    <xf numFmtId="0" fontId="5" fillId="0" borderId="0" xfId="0" applyFont="1" applyAlignment="1">
      <alignment vertical="center"/>
    </xf>
    <xf numFmtId="0" fontId="0" fillId="0" borderId="0" xfId="0" applyFont="1" applyAlignment="1">
      <alignment horizontal="center"/>
    </xf>
    <xf numFmtId="0" fontId="5" fillId="0" borderId="0" xfId="0" applyFont="1" applyAlignment="1">
      <alignment horizontal="right" vertical="center"/>
    </xf>
    <xf numFmtId="0" fontId="0" fillId="0" borderId="0" xfId="0" applyNumberFormat="1" applyAlignment="1">
      <alignment horizontal="center"/>
    </xf>
    <xf numFmtId="2" fontId="0" fillId="0" borderId="0" xfId="0" applyNumberFormat="1" applyAlignment="1">
      <alignment horizontal="center"/>
    </xf>
    <xf numFmtId="0" fontId="10" fillId="0" borderId="0" xfId="0" applyFont="1" applyBorder="1" applyAlignment="1">
      <alignment horizontal="center" vertical="center"/>
    </xf>
    <xf numFmtId="0" fontId="11" fillId="0" borderId="0" xfId="0" applyFont="1"/>
    <xf numFmtId="0" fontId="12" fillId="0" borderId="0" xfId="0" applyFont="1"/>
    <xf numFmtId="0" fontId="13" fillId="0" borderId="0" xfId="0" applyFont="1"/>
    <xf numFmtId="0" fontId="14" fillId="0" borderId="0" xfId="0" applyFont="1" applyAlignment="1">
      <alignment vertical="center"/>
    </xf>
    <xf numFmtId="0" fontId="11" fillId="2" borderId="0" xfId="0" applyFont="1" applyFill="1"/>
    <xf numFmtId="0" fontId="13" fillId="0" borderId="0" xfId="0" applyFont="1" applyAlignment="1">
      <alignment horizontal="left"/>
    </xf>
    <xf numFmtId="0" fontId="13" fillId="2" borderId="0" xfId="0" applyFont="1" applyFill="1" applyAlignment="1">
      <alignment horizontal="left" vertical="center"/>
    </xf>
    <xf numFmtId="0" fontId="11" fillId="0" borderId="0" xfId="0" applyFont="1" applyAlignment="1">
      <alignment horizontal="left"/>
    </xf>
    <xf numFmtId="164" fontId="0" fillId="0" borderId="0" xfId="1" applyFont="1"/>
    <xf numFmtId="3" fontId="0" fillId="0" borderId="0" xfId="0" applyNumberFormat="1"/>
    <xf numFmtId="0" fontId="5" fillId="2" borderId="0" xfId="0" applyFont="1" applyFill="1"/>
    <xf numFmtId="0" fontId="16" fillId="0" borderId="0" xfId="0" applyFont="1"/>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 fillId="0" borderId="0" xfId="0" applyFont="1" applyFill="1" applyAlignment="1">
      <alignment horizontal="center" vertical="center"/>
    </xf>
    <xf numFmtId="0" fontId="10"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Alignment="1">
      <alignment vertical="center"/>
    </xf>
    <xf numFmtId="0" fontId="5" fillId="0" borderId="0" xfId="0" applyFont="1" applyFill="1"/>
    <xf numFmtId="0" fontId="0" fillId="0" borderId="0" xfId="0" applyFill="1"/>
    <xf numFmtId="0" fontId="3" fillId="0" borderId="0" xfId="0" applyFont="1" applyFill="1"/>
    <xf numFmtId="0" fontId="5" fillId="0" borderId="0" xfId="0" applyFont="1" applyFill="1" applyAlignment="1">
      <alignment horizontal="righ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xf numFmtId="0" fontId="0" fillId="0" borderId="0" xfId="0" applyFill="1" applyAlignment="1">
      <alignment vertical="center"/>
    </xf>
    <xf numFmtId="0" fontId="17" fillId="0" borderId="0" xfId="0" applyFont="1" applyAlignment="1">
      <alignment horizontal="center"/>
    </xf>
    <xf numFmtId="0" fontId="17" fillId="0" borderId="0" xfId="0" applyNumberFormat="1" applyFont="1"/>
    <xf numFmtId="2" fontId="17" fillId="0" borderId="0" xfId="0" applyNumberFormat="1" applyFont="1"/>
    <xf numFmtId="0" fontId="17"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3" fontId="5" fillId="5" borderId="1" xfId="0" applyNumberFormat="1" applyFont="1" applyFill="1" applyBorder="1" applyAlignment="1">
      <alignment horizontal="center" vertical="center"/>
    </xf>
    <xf numFmtId="3" fontId="5" fillId="5" borderId="1" xfId="1" applyNumberFormat="1" applyFont="1" applyFill="1" applyBorder="1" applyAlignment="1">
      <alignment horizontal="center" vertical="center"/>
    </xf>
    <xf numFmtId="0" fontId="5" fillId="0" borderId="0" xfId="0" applyFont="1" applyAlignment="1">
      <alignment horizontal="lef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Border="1"/>
    <xf numFmtId="0" fontId="5" fillId="5" borderId="1" xfId="0" applyFont="1" applyFill="1" applyBorder="1" applyAlignment="1">
      <alignment vertical="center" wrapText="1"/>
    </xf>
    <xf numFmtId="0" fontId="6"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NumberFormat="1" applyFont="1" applyAlignment="1">
      <alignment horizontal="center" vertical="center"/>
    </xf>
    <xf numFmtId="2" fontId="6" fillId="0" borderId="0" xfId="0" applyNumberFormat="1" applyFont="1" applyAlignment="1">
      <alignment horizontal="center" vertical="center"/>
    </xf>
    <xf numFmtId="0" fontId="6" fillId="0" borderId="0" xfId="0" applyFont="1" applyAlignment="1">
      <alignment wrapText="1"/>
    </xf>
    <xf numFmtId="3" fontId="6" fillId="0" borderId="0" xfId="0" applyNumberFormat="1" applyFont="1" applyAlignment="1">
      <alignment horizontal="center" vertical="center"/>
    </xf>
    <xf numFmtId="3" fontId="5" fillId="5" borderId="18" xfId="1" applyNumberFormat="1" applyFont="1" applyFill="1" applyBorder="1" applyAlignment="1">
      <alignment horizontal="center" vertical="center"/>
    </xf>
    <xf numFmtId="0" fontId="5" fillId="5" borderId="18" xfId="0" applyFont="1" applyFill="1" applyBorder="1" applyAlignment="1">
      <alignment vertical="center" wrapText="1"/>
    </xf>
    <xf numFmtId="0" fontId="6"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3" fontId="6" fillId="2" borderId="18"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wrapText="1"/>
    </xf>
    <xf numFmtId="14" fontId="6" fillId="0" borderId="18" xfId="0" applyNumberFormat="1" applyFont="1" applyFill="1" applyBorder="1" applyAlignment="1">
      <alignment horizontal="center" vertical="center" wrapText="1"/>
    </xf>
    <xf numFmtId="14" fontId="6" fillId="0" borderId="18" xfId="0" applyNumberFormat="1" applyFont="1" applyFill="1" applyBorder="1" applyAlignment="1">
      <alignment horizontal="center" vertical="center"/>
    </xf>
    <xf numFmtId="3" fontId="6" fillId="0" borderId="18" xfId="0" applyNumberFormat="1" applyFont="1" applyFill="1" applyBorder="1" applyAlignment="1">
      <alignment horizontal="center" vertical="center"/>
    </xf>
    <xf numFmtId="0" fontId="19" fillId="0" borderId="1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Border="1" applyAlignment="1">
      <alignment horizontal="center" vertical="center"/>
    </xf>
    <xf numFmtId="0" fontId="21" fillId="0" borderId="18" xfId="0" applyFont="1" applyFill="1" applyBorder="1" applyAlignment="1">
      <alignment horizontal="center" vertical="center"/>
    </xf>
    <xf numFmtId="3" fontId="6" fillId="0" borderId="18" xfId="0" applyNumberFormat="1" applyFont="1" applyFill="1" applyBorder="1" applyAlignment="1">
      <alignment horizontal="center" vertical="center" wrapText="1"/>
    </xf>
    <xf numFmtId="0" fontId="18" fillId="0" borderId="18" xfId="0" applyFont="1" applyFill="1" applyBorder="1" applyAlignment="1">
      <alignment horizontal="center" vertical="center" wrapText="1"/>
    </xf>
    <xf numFmtId="0" fontId="6" fillId="0" borderId="18" xfId="0" applyFont="1" applyFill="1" applyBorder="1" applyAlignment="1">
      <alignment horizontal="left" vertical="center" wrapText="1"/>
    </xf>
    <xf numFmtId="3" fontId="6" fillId="0" borderId="18" xfId="0" quotePrefix="1" applyNumberFormat="1" applyFont="1" applyFill="1" applyBorder="1" applyAlignment="1">
      <alignment horizontal="center" vertical="center" wrapText="1"/>
    </xf>
    <xf numFmtId="0" fontId="6" fillId="0" borderId="18" xfId="0" quotePrefix="1" applyNumberFormat="1" applyFont="1" applyFill="1" applyBorder="1" applyAlignment="1">
      <alignment horizontal="center" vertical="center" wrapText="1"/>
    </xf>
    <xf numFmtId="0" fontId="6" fillId="0" borderId="18" xfId="0" applyFont="1" applyFill="1" applyBorder="1" applyAlignment="1">
      <alignment vertical="center" wrapText="1"/>
    </xf>
    <xf numFmtId="3" fontId="18" fillId="0" borderId="18" xfId="0" applyNumberFormat="1" applyFont="1" applyFill="1" applyBorder="1" applyAlignment="1">
      <alignment horizontal="center" vertical="center" wrapText="1"/>
    </xf>
    <xf numFmtId="3" fontId="5" fillId="5" borderId="18" xfId="0" applyNumberFormat="1" applyFont="1" applyFill="1" applyBorder="1" applyAlignment="1">
      <alignment horizontal="center" vertical="center"/>
    </xf>
    <xf numFmtId="0" fontId="18" fillId="0" borderId="18" xfId="0" applyFont="1" applyFill="1" applyBorder="1" applyAlignment="1">
      <alignment vertical="center" wrapText="1"/>
    </xf>
    <xf numFmtId="0" fontId="18" fillId="0" borderId="18" xfId="0" applyFont="1" applyFill="1" applyBorder="1" applyAlignment="1">
      <alignment horizontal="center" vertical="center"/>
    </xf>
    <xf numFmtId="3" fontId="18" fillId="0" borderId="18" xfId="0" applyNumberFormat="1" applyFont="1" applyFill="1" applyBorder="1" applyAlignment="1">
      <alignment horizontal="center" vertical="center"/>
    </xf>
    <xf numFmtId="167" fontId="6" fillId="0" borderId="18"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0" fontId="5" fillId="5" borderId="18" xfId="0" applyFont="1" applyFill="1" applyBorder="1" applyAlignment="1">
      <alignment horizontal="center" vertical="center" wrapText="1"/>
    </xf>
    <xf numFmtId="3" fontId="6" fillId="0" borderId="18" xfId="0" applyNumberFormat="1" applyFont="1" applyFill="1" applyBorder="1" applyAlignment="1">
      <alignment vertical="center"/>
    </xf>
    <xf numFmtId="0" fontId="18" fillId="0" borderId="18" xfId="0" applyFont="1" applyFill="1" applyBorder="1" applyAlignment="1">
      <alignment horizontal="left" vertical="center" wrapText="1"/>
    </xf>
    <xf numFmtId="4" fontId="6" fillId="0" borderId="18" xfId="0" applyNumberFormat="1" applyFont="1" applyFill="1" applyBorder="1" applyAlignment="1">
      <alignment horizontal="center" vertical="center" wrapText="1"/>
    </xf>
    <xf numFmtId="0" fontId="6" fillId="2" borderId="18" xfId="0" applyFont="1" applyFill="1" applyBorder="1" applyAlignment="1">
      <alignment horizontal="left" vertical="center" wrapText="1"/>
    </xf>
    <xf numFmtId="3" fontId="6" fillId="2" borderId="18" xfId="0" applyNumberFormat="1" applyFont="1" applyFill="1" applyBorder="1" applyAlignment="1">
      <alignment horizontal="center" vertical="center" wrapText="1"/>
    </xf>
    <xf numFmtId="0" fontId="19" fillId="0" borderId="18" xfId="0" applyFont="1" applyFill="1" applyBorder="1" applyAlignment="1">
      <alignment horizontal="left" vertical="center" wrapText="1"/>
    </xf>
    <xf numFmtId="0" fontId="5" fillId="5" borderId="18" xfId="0" applyFont="1" applyFill="1" applyBorder="1" applyAlignment="1">
      <alignment horizontal="right" vertical="center" wrapText="1"/>
    </xf>
    <xf numFmtId="1" fontId="26" fillId="0" borderId="18" xfId="0" quotePrefix="1" applyNumberFormat="1" applyFont="1" applyFill="1" applyBorder="1" applyAlignment="1" applyProtection="1">
      <alignment horizontal="center" vertical="center" wrapText="1"/>
      <protection locked="0"/>
    </xf>
    <xf numFmtId="2" fontId="6" fillId="0" borderId="18" xfId="0" applyNumberFormat="1" applyFont="1" applyFill="1" applyBorder="1" applyAlignment="1">
      <alignment horizontal="center" vertical="center" wrapText="1"/>
    </xf>
    <xf numFmtId="0" fontId="6" fillId="0" borderId="18" xfId="0" applyFont="1" applyFill="1" applyBorder="1" applyAlignment="1">
      <alignment horizontal="left" vertical="top" wrapText="1"/>
    </xf>
    <xf numFmtId="0" fontId="5" fillId="0" borderId="0" xfId="0" applyFont="1" applyAlignment="1">
      <alignment horizontal="center" vertical="center"/>
    </xf>
    <xf numFmtId="14" fontId="18" fillId="0" borderId="18" xfId="0" applyNumberFormat="1" applyFont="1" applyFill="1" applyBorder="1" applyAlignment="1">
      <alignment horizontal="center" vertical="center" wrapText="1"/>
    </xf>
    <xf numFmtId="3" fontId="21" fillId="5" borderId="18" xfId="1" applyNumberFormat="1" applyFont="1" applyFill="1" applyBorder="1" applyAlignment="1">
      <alignment horizontal="center" vertical="center"/>
    </xf>
    <xf numFmtId="0" fontId="18" fillId="0" borderId="18" xfId="3" applyFont="1" applyFill="1" applyBorder="1" applyAlignment="1">
      <alignment horizontal="center" vertical="center"/>
    </xf>
    <xf numFmtId="0" fontId="18" fillId="0" borderId="18" xfId="0" applyFont="1" applyFill="1" applyBorder="1" applyAlignment="1">
      <alignment horizontal="justify" vertical="center" wrapText="1"/>
    </xf>
    <xf numFmtId="3" fontId="18" fillId="0" borderId="18" xfId="3" applyNumberFormat="1" applyFont="1" applyFill="1" applyBorder="1" applyAlignment="1">
      <alignment horizontal="center" vertical="center"/>
    </xf>
    <xf numFmtId="0" fontId="6" fillId="0" borderId="18" xfId="0" applyFont="1" applyFill="1" applyBorder="1" applyAlignment="1">
      <alignment horizontal="left" vertical="center"/>
    </xf>
    <xf numFmtId="3" fontId="19" fillId="0" borderId="18" xfId="0" applyNumberFormat="1" applyFont="1" applyFill="1" applyBorder="1" applyAlignment="1">
      <alignment horizontal="center" vertical="center"/>
    </xf>
    <xf numFmtId="0" fontId="22" fillId="0" borderId="18" xfId="0" applyFont="1" applyFill="1" applyBorder="1" applyAlignment="1">
      <alignment horizontal="center" vertical="center"/>
    </xf>
    <xf numFmtId="3" fontId="5" fillId="5" borderId="18" xfId="0" applyNumberFormat="1" applyFont="1" applyFill="1" applyBorder="1" applyAlignment="1">
      <alignment horizontal="center" vertical="center" wrapText="1"/>
    </xf>
    <xf numFmtId="2" fontId="6" fillId="2" borderId="18" xfId="0" applyNumberFormat="1" applyFont="1" applyFill="1" applyBorder="1" applyAlignment="1">
      <alignment horizontal="center" vertical="center" wrapText="1"/>
    </xf>
    <xf numFmtId="0" fontId="11" fillId="0" borderId="0" xfId="0" applyFont="1" applyAlignment="1">
      <alignment horizontal="center" vertical="center"/>
    </xf>
    <xf numFmtId="4" fontId="6" fillId="2" borderId="18" xfId="0" applyNumberFormat="1" applyFont="1" applyFill="1" applyBorder="1" applyAlignment="1">
      <alignment horizontal="center" vertical="center" wrapText="1"/>
    </xf>
    <xf numFmtId="0" fontId="25" fillId="31" borderId="17" xfId="0" applyFont="1" applyFill="1" applyBorder="1" applyAlignment="1">
      <alignment horizontal="center" vertical="center" wrapText="1"/>
    </xf>
    <xf numFmtId="0" fontId="6" fillId="0" borderId="18" xfId="0" applyFont="1" applyBorder="1" applyAlignment="1">
      <alignment horizontal="center" vertical="center"/>
    </xf>
    <xf numFmtId="3" fontId="18" fillId="2" borderId="18" xfId="0" applyNumberFormat="1" applyFont="1" applyFill="1" applyBorder="1" applyAlignment="1">
      <alignment horizontal="center" vertical="center" wrapText="1"/>
    </xf>
    <xf numFmtId="3" fontId="6" fillId="0" borderId="18" xfId="0" applyNumberFormat="1" applyFont="1" applyBorder="1" applyAlignment="1">
      <alignment horizontal="center" vertical="center"/>
    </xf>
    <xf numFmtId="3" fontId="21" fillId="5" borderId="18" xfId="0" applyNumberFormat="1" applyFont="1" applyFill="1" applyBorder="1" applyAlignment="1">
      <alignment horizontal="center" vertical="center"/>
    </xf>
    <xf numFmtId="0" fontId="6" fillId="0" borderId="18" xfId="0" applyFont="1" applyFill="1" applyBorder="1" applyAlignment="1">
      <alignment horizontal="center" vertical="center"/>
    </xf>
    <xf numFmtId="3" fontId="18" fillId="0" borderId="18" xfId="0" applyNumberFormat="1" applyFont="1" applyFill="1" applyBorder="1" applyAlignment="1">
      <alignment horizontal="center" vertical="center"/>
    </xf>
    <xf numFmtId="11" fontId="6" fillId="0" borderId="18"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6" fontId="18" fillId="0" borderId="18" xfId="1" applyNumberFormat="1" applyFont="1" applyFill="1" applyBorder="1" applyAlignment="1">
      <alignment horizontal="center" vertical="center" wrapText="1"/>
    </xf>
    <xf numFmtId="168" fontId="6" fillId="0" borderId="18" xfId="0" applyNumberFormat="1" applyFont="1" applyFill="1" applyBorder="1" applyAlignment="1">
      <alignment horizontal="center" vertical="center" wrapText="1"/>
    </xf>
    <xf numFmtId="168" fontId="19" fillId="0" borderId="18" xfId="0" applyNumberFormat="1" applyFont="1" applyFill="1" applyBorder="1" applyAlignment="1">
      <alignment horizontal="center" vertical="center"/>
    </xf>
    <xf numFmtId="168" fontId="6" fillId="0" borderId="18" xfId="0" applyNumberFormat="1" applyFont="1" applyFill="1" applyBorder="1" applyAlignment="1">
      <alignment horizontal="center" vertical="center"/>
    </xf>
    <xf numFmtId="166" fontId="6" fillId="0" borderId="18" xfId="1" applyNumberFormat="1" applyFont="1" applyFill="1" applyBorder="1" applyAlignment="1">
      <alignment horizontal="center" vertical="center" wrapText="1"/>
    </xf>
    <xf numFmtId="0" fontId="18" fillId="0" borderId="18" xfId="0" applyFont="1" applyFill="1" applyBorder="1" applyAlignment="1">
      <alignment vertical="center"/>
    </xf>
    <xf numFmtId="3" fontId="5" fillId="0" borderId="18"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3" fontId="6" fillId="0" borderId="5" xfId="0" applyNumberFormat="1" applyFont="1" applyFill="1" applyBorder="1" applyAlignment="1">
      <alignment horizontal="center" vertical="center"/>
    </xf>
    <xf numFmtId="0" fontId="6" fillId="0" borderId="1" xfId="0" applyFont="1" applyFill="1" applyBorder="1" applyAlignment="1">
      <alignment vertical="center" wrapText="1"/>
    </xf>
    <xf numFmtId="2" fontId="6" fillId="0" borderId="18" xfId="0" quotePrefix="1" applyNumberFormat="1" applyFont="1" applyFill="1" applyBorder="1" applyAlignment="1">
      <alignment horizontal="center" vertical="center" wrapText="1"/>
    </xf>
    <xf numFmtId="4" fontId="6" fillId="0" borderId="18" xfId="0" quotePrefix="1" applyNumberFormat="1" applyFont="1" applyFill="1" applyBorder="1" applyAlignment="1">
      <alignment horizontal="center" vertical="center" wrapText="1"/>
    </xf>
    <xf numFmtId="3" fontId="19" fillId="0" borderId="18" xfId="0" applyNumberFormat="1" applyFont="1" applyFill="1" applyBorder="1" applyAlignment="1">
      <alignment horizontal="center" vertical="center" wrapText="1"/>
    </xf>
    <xf numFmtId="0" fontId="6" fillId="0" borderId="18" xfId="0" applyFont="1" applyFill="1" applyBorder="1"/>
    <xf numFmtId="3" fontId="18" fillId="0" borderId="18" xfId="1" applyNumberFormat="1" applyFont="1" applyFill="1" applyBorder="1" applyAlignment="1">
      <alignment horizontal="center" vertical="center"/>
    </xf>
    <xf numFmtId="0" fontId="6" fillId="0" borderId="18" xfId="0" applyFont="1" applyFill="1" applyBorder="1" applyAlignment="1">
      <alignment vertical="center"/>
    </xf>
    <xf numFmtId="0" fontId="6" fillId="0" borderId="18" xfId="0" applyFont="1" applyFill="1" applyBorder="1" applyAlignment="1">
      <alignment wrapText="1"/>
    </xf>
    <xf numFmtId="0" fontId="5" fillId="0" borderId="18" xfId="0" applyFont="1" applyFill="1" applyBorder="1" applyAlignment="1">
      <alignment horizontal="center" vertical="center"/>
    </xf>
    <xf numFmtId="0" fontId="6" fillId="0" borderId="1" xfId="0" applyFont="1" applyBorder="1" applyAlignment="1">
      <alignment horizontal="center" vertical="center" wrapText="1"/>
    </xf>
    <xf numFmtId="3" fontId="6" fillId="0" borderId="0" xfId="0" applyNumberFormat="1" applyFont="1"/>
    <xf numFmtId="0" fontId="5" fillId="0" borderId="0" xfId="0" applyFont="1" applyAlignment="1">
      <alignment horizontal="left"/>
    </xf>
    <xf numFmtId="0" fontId="6" fillId="0" borderId="0" xfId="0" applyFont="1" applyAlignment="1">
      <alignment vertical="center" wrapText="1"/>
    </xf>
    <xf numFmtId="0" fontId="20" fillId="2" borderId="0" xfId="0" applyFont="1" applyFill="1" applyBorder="1" applyAlignment="1">
      <alignment vertical="center"/>
    </xf>
    <xf numFmtId="0" fontId="5" fillId="0" borderId="0" xfId="0" applyFont="1" applyAlignment="1"/>
    <xf numFmtId="0" fontId="11" fillId="0" borderId="18" xfId="0" applyFont="1" applyFill="1" applyBorder="1" applyAlignment="1">
      <alignment horizontal="center" vertical="center" wrapText="1"/>
    </xf>
    <xf numFmtId="3" fontId="6" fillId="0" borderId="0" xfId="0" applyNumberFormat="1" applyFont="1" applyAlignment="1">
      <alignment horizontal="right" vertical="center"/>
    </xf>
    <xf numFmtId="3" fontId="6" fillId="0" borderId="18" xfId="0" applyNumberFormat="1" applyFont="1" applyFill="1" applyBorder="1" applyAlignment="1">
      <alignment horizontal="right" vertical="center" wrapText="1"/>
    </xf>
    <xf numFmtId="3" fontId="5" fillId="5" borderId="18" xfId="0" applyNumberFormat="1" applyFont="1" applyFill="1" applyBorder="1" applyAlignment="1">
      <alignment horizontal="right" vertical="center"/>
    </xf>
    <xf numFmtId="3" fontId="5" fillId="5" borderId="18" xfId="1" applyNumberFormat="1" applyFont="1" applyFill="1" applyBorder="1" applyAlignment="1">
      <alignment horizontal="right" vertical="center"/>
    </xf>
    <xf numFmtId="0" fontId="6" fillId="0" borderId="16"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45" fillId="0" borderId="18" xfId="0" applyFont="1" applyFill="1" applyBorder="1" applyAlignment="1">
      <alignment vertical="center" wrapText="1"/>
    </xf>
    <xf numFmtId="3" fontId="45" fillId="0" borderId="18" xfId="0" applyNumberFormat="1" applyFont="1" applyFill="1" applyBorder="1" applyAlignment="1">
      <alignment horizontal="center" vertical="center"/>
    </xf>
    <xf numFmtId="14" fontId="18" fillId="0" borderId="18" xfId="0" applyNumberFormat="1" applyFont="1" applyFill="1" applyBorder="1" applyAlignment="1">
      <alignment horizontal="center" vertical="center"/>
    </xf>
    <xf numFmtId="2" fontId="6" fillId="0" borderId="18" xfId="0" applyNumberFormat="1" applyFont="1" applyFill="1" applyBorder="1" applyAlignment="1">
      <alignment vertical="center" wrapText="1"/>
    </xf>
    <xf numFmtId="14" fontId="18" fillId="0" borderId="18" xfId="1" applyNumberFormat="1" applyFont="1" applyFill="1" applyBorder="1" applyAlignment="1">
      <alignment horizontal="center" vertical="center"/>
    </xf>
    <xf numFmtId="0" fontId="21" fillId="0" borderId="18" xfId="4" quotePrefix="1" applyFont="1" applyFill="1" applyBorder="1" applyAlignment="1">
      <alignment horizontal="center" vertical="center" wrapText="1"/>
    </xf>
    <xf numFmtId="0" fontId="6" fillId="0" borderId="33" xfId="0" applyFont="1" applyFill="1" applyBorder="1" applyAlignment="1">
      <alignment horizontal="center" vertical="center"/>
    </xf>
    <xf numFmtId="0" fontId="18" fillId="0" borderId="33" xfId="0" applyFont="1" applyFill="1" applyBorder="1" applyAlignment="1">
      <alignment vertical="center" wrapText="1"/>
    </xf>
    <xf numFmtId="14" fontId="6" fillId="0" borderId="33" xfId="0" applyNumberFormat="1" applyFont="1" applyFill="1" applyBorder="1" applyAlignment="1">
      <alignment horizontal="center" vertical="center"/>
    </xf>
    <xf numFmtId="3" fontId="6" fillId="0" borderId="33" xfId="0" applyNumberFormat="1" applyFont="1" applyFill="1" applyBorder="1" applyAlignment="1">
      <alignment horizontal="center" vertical="center"/>
    </xf>
    <xf numFmtId="0" fontId="21" fillId="0" borderId="33" xfId="4" quotePrefix="1" applyFont="1" applyFill="1" applyBorder="1" applyAlignment="1">
      <alignment horizontal="center" vertical="center" wrapText="1"/>
    </xf>
    <xf numFmtId="0" fontId="6" fillId="0" borderId="34" xfId="0" applyFont="1" applyFill="1" applyBorder="1" applyAlignment="1">
      <alignment horizontal="center" vertical="center"/>
    </xf>
    <xf numFmtId="0" fontId="18" fillId="0" borderId="34" xfId="0" applyFont="1" applyFill="1" applyBorder="1" applyAlignment="1">
      <alignment vertical="center" wrapText="1"/>
    </xf>
    <xf numFmtId="14" fontId="6" fillId="0" borderId="34" xfId="0" applyNumberFormat="1" applyFont="1" applyFill="1" applyBorder="1" applyAlignment="1">
      <alignment horizontal="center" vertical="center"/>
    </xf>
    <xf numFmtId="3" fontId="6" fillId="0" borderId="34" xfId="0" applyNumberFormat="1" applyFont="1" applyFill="1" applyBorder="1" applyAlignment="1">
      <alignment horizontal="center" vertical="center"/>
    </xf>
    <xf numFmtId="0" fontId="21" fillId="0" borderId="34" xfId="4" quotePrefix="1" applyFont="1" applyFill="1" applyBorder="1" applyAlignment="1">
      <alignment horizontal="center" vertical="center" wrapText="1"/>
    </xf>
    <xf numFmtId="0" fontId="18" fillId="0" borderId="18" xfId="7" applyFont="1" applyFill="1" applyBorder="1" applyAlignment="1">
      <alignment vertical="center" wrapText="1"/>
    </xf>
    <xf numFmtId="0" fontId="18" fillId="0" borderId="18" xfId="7" applyFont="1" applyFill="1" applyBorder="1" applyAlignment="1">
      <alignment horizontal="center" vertical="center" wrapText="1"/>
    </xf>
    <xf numFmtId="165" fontId="18" fillId="0" borderId="18" xfId="7" applyNumberFormat="1" applyFont="1" applyFill="1" applyBorder="1" applyAlignment="1">
      <alignment horizontal="center" vertical="center" wrapText="1"/>
    </xf>
    <xf numFmtId="0" fontId="6" fillId="0" borderId="18" xfId="0" applyFont="1" applyFill="1" applyBorder="1" applyAlignment="1">
      <alignment horizontal="center"/>
    </xf>
    <xf numFmtId="173" fontId="6" fillId="0" borderId="18" xfId="0" applyNumberFormat="1" applyFont="1" applyFill="1" applyBorder="1" applyAlignment="1">
      <alignment vertical="center" wrapText="1"/>
    </xf>
    <xf numFmtId="3" fontId="6" fillId="0" borderId="18" xfId="0" applyNumberFormat="1" applyFont="1" applyFill="1" applyBorder="1" applyAlignment="1">
      <alignment vertical="center" wrapText="1"/>
    </xf>
    <xf numFmtId="2" fontId="22" fillId="0" borderId="18" xfId="0" applyNumberFormat="1" applyFont="1" applyFill="1" applyBorder="1" applyAlignment="1">
      <alignment vertical="center" wrapText="1"/>
    </xf>
    <xf numFmtId="14" fontId="22" fillId="0" borderId="18" xfId="0" applyNumberFormat="1" applyFont="1" applyFill="1" applyBorder="1" applyAlignment="1">
      <alignment horizontal="center" vertical="center" wrapText="1"/>
    </xf>
    <xf numFmtId="2" fontId="22" fillId="0" borderId="1" xfId="0" applyNumberFormat="1" applyFont="1" applyFill="1" applyBorder="1" applyAlignment="1">
      <alignment vertical="center" wrapText="1"/>
    </xf>
    <xf numFmtId="14" fontId="22" fillId="0" borderId="1" xfId="0" applyNumberFormat="1" applyFont="1" applyFill="1" applyBorder="1" applyAlignment="1">
      <alignment horizontal="center" vertical="center" wrapText="1"/>
    </xf>
    <xf numFmtId="170" fontId="22" fillId="0" borderId="1" xfId="0" applyNumberFormat="1" applyFont="1" applyFill="1" applyBorder="1" applyAlignment="1">
      <alignment horizontal="center" vertical="center" wrapText="1"/>
    </xf>
    <xf numFmtId="0" fontId="5" fillId="5" borderId="1" xfId="0" applyFont="1" applyFill="1" applyBorder="1" applyAlignment="1">
      <alignment horizontal="right" vertical="center" wrapText="1"/>
    </xf>
    <xf numFmtId="173" fontId="6" fillId="0" borderId="18"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22" fillId="0" borderId="31" xfId="0" applyFont="1" applyBorder="1" applyAlignment="1">
      <alignment horizontal="center" vertical="center"/>
    </xf>
    <xf numFmtId="0" fontId="22" fillId="0" borderId="14" xfId="0" applyFont="1" applyBorder="1" applyAlignment="1">
      <alignment horizontal="center" vertical="center"/>
    </xf>
    <xf numFmtId="0" fontId="6" fillId="0" borderId="14" xfId="0" applyFont="1" applyBorder="1" applyAlignment="1">
      <alignment horizontal="left" vertical="center" wrapText="1"/>
    </xf>
    <xf numFmtId="0" fontId="19" fillId="4" borderId="14" xfId="0" applyFont="1" applyFill="1" applyBorder="1" applyAlignment="1">
      <alignment vertical="center" wrapText="1"/>
    </xf>
    <xf numFmtId="14" fontId="6" fillId="0" borderId="14" xfId="0" applyNumberFormat="1" applyFont="1" applyBorder="1" applyAlignment="1">
      <alignment horizontal="center" vertical="center" wrapText="1"/>
    </xf>
    <xf numFmtId="3" fontId="19" fillId="0" borderId="14" xfId="0" applyNumberFormat="1" applyFont="1" applyBorder="1" applyAlignment="1">
      <alignment horizontal="center" vertical="center" wrapText="1"/>
    </xf>
    <xf numFmtId="3" fontId="6" fillId="0" borderId="14" xfId="0" applyNumberFormat="1" applyFont="1" applyBorder="1" applyAlignment="1">
      <alignment horizontal="center" vertical="center" wrapText="1"/>
    </xf>
    <xf numFmtId="3" fontId="19" fillId="4" borderId="14" xfId="0" applyNumberFormat="1" applyFont="1" applyFill="1" applyBorder="1" applyAlignment="1">
      <alignment horizontal="center" vertical="center" wrapText="1"/>
    </xf>
    <xf numFmtId="14" fontId="6" fillId="0" borderId="32" xfId="0" applyNumberFormat="1" applyFont="1" applyBorder="1" applyAlignment="1">
      <alignment horizontal="center" vertical="center" wrapText="1"/>
    </xf>
    <xf numFmtId="0" fontId="19" fillId="0" borderId="18" xfId="0" applyFont="1" applyFill="1" applyBorder="1" applyAlignment="1">
      <alignment vertical="center" wrapText="1"/>
    </xf>
    <xf numFmtId="0" fontId="22" fillId="0" borderId="16" xfId="0" applyFont="1" applyBorder="1" applyAlignment="1">
      <alignment horizontal="center" vertical="center"/>
    </xf>
    <xf numFmtId="0" fontId="22" fillId="0" borderId="0" xfId="0" applyFont="1" applyBorder="1" applyAlignment="1">
      <alignment horizontal="center" vertical="center"/>
    </xf>
    <xf numFmtId="0" fontId="6" fillId="0" borderId="0" xfId="0" applyFont="1" applyBorder="1" applyAlignment="1">
      <alignment horizontal="left" vertical="center" wrapText="1"/>
    </xf>
    <xf numFmtId="0" fontId="19" fillId="4" borderId="0" xfId="0" applyFont="1" applyFill="1" applyBorder="1" applyAlignment="1">
      <alignment vertical="center" wrapText="1"/>
    </xf>
    <xf numFmtId="14" fontId="6" fillId="0" borderId="0" xfId="0" applyNumberFormat="1" applyFont="1" applyBorder="1" applyAlignment="1">
      <alignment horizontal="center" vertical="center" wrapText="1"/>
    </xf>
    <xf numFmtId="3" fontId="19" fillId="0" borderId="0" xfId="0"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3" fontId="19" fillId="4" borderId="0" xfId="0" applyNumberFormat="1" applyFont="1" applyFill="1" applyBorder="1" applyAlignment="1">
      <alignment horizontal="center" vertical="center" wrapText="1"/>
    </xf>
    <xf numFmtId="14" fontId="6" fillId="0" borderId="15"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6" fillId="0" borderId="3" xfId="0" applyFont="1" applyBorder="1" applyAlignment="1">
      <alignment horizontal="left" vertical="center" wrapText="1"/>
    </xf>
    <xf numFmtId="0" fontId="19" fillId="4" borderId="3" xfId="0" applyFont="1" applyFill="1" applyBorder="1" applyAlignment="1">
      <alignment vertical="center" wrapText="1"/>
    </xf>
    <xf numFmtId="14" fontId="6" fillId="0" borderId="3" xfId="0" applyNumberFormat="1" applyFont="1" applyBorder="1" applyAlignment="1">
      <alignment horizontal="center" vertical="center" wrapText="1"/>
    </xf>
    <xf numFmtId="3" fontId="19" fillId="0" borderId="3"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3" fontId="19" fillId="4" borderId="3" xfId="0" applyNumberFormat="1" applyFont="1" applyFill="1" applyBorder="1" applyAlignment="1">
      <alignment horizontal="center" vertical="center" wrapText="1"/>
    </xf>
    <xf numFmtId="14" fontId="6" fillId="0" borderId="4" xfId="0" applyNumberFormat="1" applyFont="1" applyBorder="1" applyAlignment="1">
      <alignment horizontal="center" vertical="center" wrapText="1"/>
    </xf>
    <xf numFmtId="171" fontId="19" fillId="0" borderId="18" xfId="0" applyNumberFormat="1" applyFont="1" applyFill="1" applyBorder="1" applyAlignment="1">
      <alignment vertical="center" wrapText="1"/>
    </xf>
    <xf numFmtId="14" fontId="19" fillId="0" borderId="18"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4" fontId="6" fillId="0" borderId="18" xfId="0" applyNumberFormat="1" applyFont="1" applyFill="1" applyBorder="1" applyAlignment="1">
      <alignment horizontal="center" vertical="center"/>
    </xf>
    <xf numFmtId="3" fontId="6" fillId="0" borderId="18" xfId="0" applyNumberFormat="1" applyFont="1" applyFill="1" applyBorder="1" applyAlignment="1">
      <alignment horizontal="center"/>
    </xf>
    <xf numFmtId="14" fontId="18" fillId="0" borderId="18" xfId="8" applyNumberFormat="1" applyFont="1" applyFill="1" applyBorder="1" applyAlignment="1">
      <alignment horizontal="center" vertical="center" wrapText="1"/>
    </xf>
    <xf numFmtId="14" fontId="18" fillId="0" borderId="18" xfId="8" applyNumberFormat="1" applyFont="1" applyFill="1" applyBorder="1" applyAlignment="1">
      <alignment horizontal="center" vertical="center"/>
    </xf>
    <xf numFmtId="3" fontId="18" fillId="0" borderId="18" xfId="8" applyNumberFormat="1" applyFont="1" applyFill="1" applyBorder="1" applyAlignment="1">
      <alignment horizontal="center" vertical="center" wrapText="1"/>
    </xf>
    <xf numFmtId="3" fontId="18" fillId="0" borderId="18" xfId="8" applyNumberFormat="1" applyFont="1" applyFill="1" applyBorder="1" applyAlignment="1">
      <alignment horizontal="center" vertical="center"/>
    </xf>
    <xf numFmtId="2" fontId="23" fillId="5" borderId="18" xfId="0" applyNumberFormat="1" applyFont="1" applyFill="1" applyBorder="1" applyAlignment="1">
      <alignment horizontal="left" vertical="center" wrapText="1"/>
    </xf>
    <xf numFmtId="0" fontId="6" fillId="0" borderId="13" xfId="0" applyFont="1" applyBorder="1" applyAlignment="1">
      <alignment horizontal="center" vertical="center"/>
    </xf>
    <xf numFmtId="0" fontId="6" fillId="0" borderId="13" xfId="0" applyFont="1" applyBorder="1"/>
    <xf numFmtId="14" fontId="6" fillId="0" borderId="5" xfId="0" applyNumberFormat="1" applyFont="1" applyFill="1" applyBorder="1" applyAlignment="1">
      <alignment horizontal="center" vertical="center" wrapText="1"/>
    </xf>
    <xf numFmtId="3" fontId="6" fillId="0" borderId="1" xfId="0" quotePrefix="1" applyNumberFormat="1" applyFont="1" applyFill="1" applyBorder="1" applyAlignment="1">
      <alignment horizontal="center" vertical="center" wrapText="1"/>
    </xf>
    <xf numFmtId="3" fontId="19" fillId="0" borderId="5" xfId="0" applyNumberFormat="1" applyFont="1" applyFill="1" applyBorder="1" applyAlignment="1">
      <alignment vertical="center"/>
    </xf>
    <xf numFmtId="3" fontId="6" fillId="0" borderId="1" xfId="0" applyNumberFormat="1" applyFont="1" applyFill="1" applyBorder="1" applyAlignment="1">
      <alignment vertical="center"/>
    </xf>
    <xf numFmtId="3" fontId="22" fillId="0" borderId="18" xfId="0" applyNumberFormat="1" applyFont="1" applyFill="1" applyBorder="1" applyAlignment="1">
      <alignment horizontal="center" vertical="center" wrapText="1"/>
    </xf>
    <xf numFmtId="3" fontId="22" fillId="0" borderId="18" xfId="0" applyNumberFormat="1" applyFont="1" applyFill="1" applyBorder="1" applyAlignment="1">
      <alignment horizontal="left" vertical="center" wrapText="1"/>
    </xf>
    <xf numFmtId="4" fontId="18" fillId="0" borderId="18" xfId="0" applyNumberFormat="1" applyFont="1" applyFill="1" applyBorder="1" applyAlignment="1">
      <alignment horizontal="center" vertical="center"/>
    </xf>
    <xf numFmtId="175" fontId="18" fillId="0" borderId="18" xfId="0" applyNumberFormat="1" applyFont="1" applyFill="1" applyBorder="1" applyAlignment="1">
      <alignment horizontal="center" vertical="center" wrapText="1"/>
    </xf>
    <xf numFmtId="175" fontId="18" fillId="0" borderId="18" xfId="0" applyNumberFormat="1" applyFont="1" applyFill="1" applyBorder="1" applyAlignment="1">
      <alignment horizontal="center" vertical="center"/>
    </xf>
    <xf numFmtId="2" fontId="18" fillId="0" borderId="18" xfId="0" applyNumberFormat="1" applyFont="1" applyFill="1" applyBorder="1" applyAlignment="1">
      <alignment horizontal="center" vertical="center" wrapText="1"/>
    </xf>
    <xf numFmtId="9" fontId="18" fillId="0" borderId="18" xfId="0" applyNumberFormat="1" applyFont="1" applyFill="1" applyBorder="1" applyAlignment="1">
      <alignment horizontal="center" vertical="center" wrapText="1"/>
    </xf>
    <xf numFmtId="4" fontId="18" fillId="0" borderId="18" xfId="0" applyNumberFormat="1" applyFont="1" applyFill="1" applyBorder="1" applyAlignment="1">
      <alignment horizontal="center" vertical="center" wrapText="1"/>
    </xf>
    <xf numFmtId="3" fontId="46" fillId="0" borderId="18" xfId="0" applyNumberFormat="1" applyFont="1" applyFill="1" applyBorder="1" applyAlignment="1">
      <alignment horizontal="center" vertical="center"/>
    </xf>
    <xf numFmtId="9" fontId="18" fillId="0" borderId="18" xfId="0" applyNumberFormat="1" applyFont="1" applyFill="1" applyBorder="1" applyAlignment="1">
      <alignment horizontal="center" vertical="center"/>
    </xf>
    <xf numFmtId="3" fontId="46" fillId="0" borderId="18" xfId="0" applyNumberFormat="1" applyFont="1" applyFill="1" applyBorder="1" applyAlignment="1">
      <alignment horizontal="center" vertical="center" wrapText="1"/>
    </xf>
    <xf numFmtId="174" fontId="6" fillId="0" borderId="18" xfId="0" applyNumberFormat="1" applyFont="1" applyFill="1" applyBorder="1" applyAlignment="1">
      <alignment horizontal="center" vertical="center"/>
    </xf>
    <xf numFmtId="174" fontId="6" fillId="0" borderId="18" xfId="0" applyNumberFormat="1" applyFont="1" applyFill="1" applyBorder="1" applyAlignment="1">
      <alignment horizontal="center"/>
    </xf>
    <xf numFmtId="3" fontId="6" fillId="0" borderId="18" xfId="0" applyNumberFormat="1" applyFont="1" applyFill="1" applyBorder="1"/>
    <xf numFmtId="0" fontId="6" fillId="0" borderId="0" xfId="0" applyFont="1" applyBorder="1" applyAlignment="1">
      <alignment horizontal="center" vertical="center"/>
    </xf>
    <xf numFmtId="0" fontId="6" fillId="0" borderId="18" xfId="0" applyFont="1" applyFill="1" applyBorder="1" applyAlignment="1">
      <alignment horizontal="center" vertical="center"/>
    </xf>
    <xf numFmtId="0" fontId="18" fillId="0" borderId="18"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vertical="center"/>
    </xf>
    <xf numFmtId="3" fontId="5" fillId="0" borderId="0" xfId="0" applyNumberFormat="1" applyFont="1" applyAlignment="1">
      <alignment horizontal="center"/>
    </xf>
    <xf numFmtId="0" fontId="20" fillId="3" borderId="35" xfId="0" applyFont="1" applyFill="1" applyBorder="1" applyAlignment="1">
      <alignment horizontal="center" vertical="center"/>
    </xf>
    <xf numFmtId="0" fontId="20" fillId="3" borderId="37" xfId="0" applyFont="1" applyFill="1" applyBorder="1" applyAlignment="1">
      <alignment horizontal="center" vertical="center" wrapText="1"/>
    </xf>
    <xf numFmtId="0" fontId="20" fillId="3" borderId="37" xfId="0" applyNumberFormat="1" applyFont="1" applyFill="1" applyBorder="1" applyAlignment="1">
      <alignment horizontal="center" vertical="center" wrapText="1"/>
    </xf>
    <xf numFmtId="2" fontId="20" fillId="3" borderId="37" xfId="0" applyNumberFormat="1" applyFont="1" applyFill="1" applyBorder="1" applyAlignment="1">
      <alignment horizontal="center" vertical="center" wrapText="1"/>
    </xf>
    <xf numFmtId="0" fontId="20" fillId="3" borderId="36" xfId="0" applyFont="1" applyFill="1" applyBorder="1" applyAlignment="1">
      <alignment horizontal="center" vertical="center"/>
    </xf>
    <xf numFmtId="172" fontId="6" fillId="0" borderId="18" xfId="1" applyNumberFormat="1" applyFont="1" applyBorder="1" applyAlignment="1">
      <alignment horizontal="center" vertical="center" wrapText="1"/>
    </xf>
    <xf numFmtId="172" fontId="6" fillId="0" borderId="33" xfId="1" applyNumberFormat="1" applyFont="1" applyBorder="1" applyAlignment="1">
      <alignment horizontal="center" vertical="center" wrapText="1"/>
    </xf>
    <xf numFmtId="3" fontId="25" fillId="7" borderId="39" xfId="6" applyNumberFormat="1" applyFont="1" applyFill="1" applyBorder="1" applyAlignment="1">
      <alignment horizontal="center" vertical="center" wrapText="1"/>
    </xf>
    <xf numFmtId="172" fontId="25" fillId="7" borderId="39" xfId="1" applyNumberFormat="1" applyFont="1" applyFill="1" applyBorder="1" applyAlignment="1">
      <alignment horizontal="center" vertical="center" wrapText="1"/>
    </xf>
    <xf numFmtId="172" fontId="25" fillId="7" borderId="40" xfId="1" applyNumberFormat="1" applyFont="1" applyFill="1" applyBorder="1" applyAlignment="1">
      <alignment horizontal="center" vertical="center" wrapText="1"/>
    </xf>
    <xf numFmtId="3" fontId="25" fillId="7" borderId="42" xfId="6" applyNumberFormat="1" applyFont="1" applyFill="1" applyBorder="1" applyAlignment="1">
      <alignment horizontal="center" vertical="center" wrapText="1"/>
    </xf>
    <xf numFmtId="172" fontId="25" fillId="7" borderId="42" xfId="1" applyNumberFormat="1" applyFont="1" applyFill="1" applyBorder="1" applyAlignment="1">
      <alignment horizontal="center" vertical="center" wrapText="1"/>
    </xf>
    <xf numFmtId="172" fontId="25" fillId="7" borderId="43" xfId="1" applyNumberFormat="1" applyFont="1" applyFill="1" applyBorder="1" applyAlignment="1">
      <alignment horizontal="center" vertical="center" wrapText="1"/>
    </xf>
    <xf numFmtId="0" fontId="0" fillId="0" borderId="0" xfId="0" applyFont="1"/>
    <xf numFmtId="0" fontId="0" fillId="0" borderId="0" xfId="0" applyNumberFormat="1" applyFont="1"/>
    <xf numFmtId="2" fontId="0" fillId="0" borderId="0" xfId="0" applyNumberFormat="1" applyFont="1"/>
    <xf numFmtId="0" fontId="13" fillId="0" borderId="0" xfId="0" applyFont="1" applyBorder="1" applyAlignment="1">
      <alignment horizontal="center" vertical="center"/>
    </xf>
    <xf numFmtId="0" fontId="11" fillId="2" borderId="0" xfId="0" applyFont="1" applyFill="1" applyAlignment="1">
      <alignment horizontal="center" vertical="center"/>
    </xf>
    <xf numFmtId="0" fontId="52" fillId="0" borderId="0" xfId="0" applyFont="1" applyAlignment="1">
      <alignment horizontal="center"/>
    </xf>
    <xf numFmtId="0" fontId="5" fillId="2" borderId="18" xfId="0" applyFont="1" applyFill="1" applyBorder="1" applyAlignment="1">
      <alignment vertical="center"/>
    </xf>
    <xf numFmtId="0" fontId="5" fillId="2" borderId="18" xfId="0" applyFont="1" applyFill="1" applyBorder="1" applyAlignment="1">
      <alignment horizontal="center" vertical="center"/>
    </xf>
    <xf numFmtId="0" fontId="5" fillId="2" borderId="18" xfId="0" applyFont="1" applyFill="1" applyBorder="1" applyAlignment="1">
      <alignment vertical="center" wrapText="1"/>
    </xf>
    <xf numFmtId="3" fontId="47" fillId="3" borderId="44" xfId="0" applyNumberFormat="1" applyFont="1" applyFill="1" applyBorder="1" applyAlignment="1">
      <alignment horizontal="center" vertical="center"/>
    </xf>
    <xf numFmtId="0" fontId="47" fillId="3" borderId="45" xfId="0" applyFont="1" applyFill="1" applyBorder="1" applyAlignment="1">
      <alignment horizontal="center" vertical="center"/>
    </xf>
    <xf numFmtId="0" fontId="47" fillId="3" borderId="46" xfId="0" applyFont="1" applyFill="1" applyBorder="1" applyAlignment="1">
      <alignment horizontal="center" vertical="center" wrapText="1"/>
    </xf>
    <xf numFmtId="0" fontId="47" fillId="3" borderId="46" xfId="0" applyNumberFormat="1" applyFont="1" applyFill="1" applyBorder="1" applyAlignment="1">
      <alignment horizontal="center" vertical="center"/>
    </xf>
    <xf numFmtId="2" fontId="47" fillId="3" borderId="46" xfId="0" applyNumberFormat="1" applyFont="1" applyFill="1" applyBorder="1" applyAlignment="1">
      <alignment horizontal="center" vertical="center" wrapText="1"/>
    </xf>
    <xf numFmtId="0" fontId="47" fillId="3" borderId="47" xfId="0" applyFont="1" applyFill="1" applyBorder="1" applyAlignment="1">
      <alignment horizontal="center" vertical="center"/>
    </xf>
    <xf numFmtId="0" fontId="21" fillId="0" borderId="34" xfId="0" applyFont="1" applyFill="1" applyBorder="1" applyAlignment="1">
      <alignment horizontal="center" vertical="center"/>
    </xf>
    <xf numFmtId="0" fontId="5" fillId="0" borderId="34" xfId="0" applyFont="1" applyFill="1" applyBorder="1" applyAlignment="1">
      <alignment vertical="center"/>
    </xf>
    <xf numFmtId="0" fontId="5" fillId="0" borderId="18" xfId="0" applyFont="1" applyFill="1" applyBorder="1" applyAlignment="1">
      <alignment vertical="center"/>
    </xf>
    <xf numFmtId="0" fontId="5" fillId="0" borderId="18" xfId="0" applyFont="1" applyFill="1" applyBorder="1" applyAlignment="1">
      <alignment vertical="center" wrapText="1"/>
    </xf>
    <xf numFmtId="0" fontId="21" fillId="0" borderId="18" xfId="3" applyFont="1" applyFill="1" applyBorder="1" applyAlignment="1">
      <alignment vertical="center" wrapText="1"/>
    </xf>
    <xf numFmtId="0" fontId="21" fillId="0" borderId="18" xfId="0" applyFont="1" applyFill="1" applyBorder="1" applyAlignment="1">
      <alignment vertical="center"/>
    </xf>
    <xf numFmtId="0" fontId="5" fillId="0" borderId="18" xfId="0" applyFont="1" applyFill="1" applyBorder="1" applyAlignment="1">
      <alignment horizontal="left" vertical="center"/>
    </xf>
    <xf numFmtId="0" fontId="21" fillId="0" borderId="33" xfId="0" applyFont="1" applyFill="1" applyBorder="1" applyAlignment="1">
      <alignment horizontal="center" vertical="center"/>
    </xf>
    <xf numFmtId="0" fontId="5" fillId="0" borderId="33" xfId="0" applyFont="1" applyFill="1" applyBorder="1" applyAlignment="1">
      <alignment vertical="center"/>
    </xf>
    <xf numFmtId="3" fontId="6" fillId="0" borderId="34" xfId="1" applyNumberFormat="1" applyFont="1" applyFill="1" applyBorder="1" applyAlignment="1">
      <alignment horizontal="center" vertical="center"/>
    </xf>
    <xf numFmtId="3" fontId="6" fillId="0" borderId="33" xfId="1" applyNumberFormat="1" applyFont="1" applyFill="1" applyBorder="1" applyAlignment="1">
      <alignment horizontal="center" vertical="center"/>
    </xf>
    <xf numFmtId="3" fontId="6" fillId="0" borderId="18" xfId="6" applyNumberFormat="1" applyFont="1" applyBorder="1" applyAlignment="1">
      <alignment horizontal="center" vertical="center"/>
    </xf>
    <xf numFmtId="3" fontId="6" fillId="0" borderId="33" xfId="6" applyNumberFormat="1" applyFont="1" applyBorder="1" applyAlignment="1">
      <alignment horizontal="center" vertical="center"/>
    </xf>
    <xf numFmtId="172" fontId="6" fillId="2" borderId="18" xfId="1" applyNumberFormat="1" applyFont="1" applyFill="1" applyBorder="1" applyAlignment="1">
      <alignment horizontal="center" vertical="center"/>
    </xf>
    <xf numFmtId="0" fontId="5" fillId="0" borderId="0" xfId="0" applyNumberFormat="1" applyFont="1" applyAlignment="1">
      <alignment horizontal="center" vertical="center"/>
    </xf>
    <xf numFmtId="2" fontId="5" fillId="0" borderId="0" xfId="0" applyNumberFormat="1" applyFont="1" applyAlignment="1">
      <alignment horizontal="center" vertical="center"/>
    </xf>
    <xf numFmtId="0" fontId="48" fillId="0" borderId="0" xfId="0" applyNumberFormat="1" applyFont="1" applyAlignment="1">
      <alignment horizontal="center" vertical="center"/>
    </xf>
    <xf numFmtId="0" fontId="53" fillId="0" borderId="0" xfId="0" applyFont="1" applyAlignment="1">
      <alignment horizontal="center" vertical="center" wrapText="1"/>
    </xf>
    <xf numFmtId="0" fontId="53" fillId="0" borderId="0" xfId="0" applyFont="1" applyAlignment="1">
      <alignment horizontal="center" vertical="center"/>
    </xf>
    <xf numFmtId="2" fontId="48" fillId="0" borderId="0" xfId="0" applyNumberFormat="1" applyFont="1" applyAlignment="1">
      <alignment horizontal="center" vertical="center"/>
    </xf>
    <xf numFmtId="0" fontId="48" fillId="0" borderId="0" xfId="0" applyFont="1" applyAlignment="1">
      <alignment horizontal="center" vertical="center"/>
    </xf>
    <xf numFmtId="0" fontId="18"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18" fillId="0" borderId="18" xfId="0" applyFont="1" applyFill="1" applyBorder="1" applyAlignment="1">
      <alignment horizontal="center" vertical="center"/>
    </xf>
    <xf numFmtId="0" fontId="6" fillId="0" borderId="18" xfId="0" applyFont="1" applyFill="1" applyBorder="1" applyAlignment="1">
      <alignment horizontal="center" vertical="center"/>
    </xf>
    <xf numFmtId="3" fontId="18" fillId="0" borderId="18" xfId="0" applyNumberFormat="1" applyFont="1" applyFill="1" applyBorder="1" applyAlignment="1">
      <alignment horizontal="center" vertical="center"/>
    </xf>
    <xf numFmtId="0" fontId="6" fillId="2" borderId="1" xfId="0" applyFont="1" applyFill="1" applyBorder="1" applyAlignment="1">
      <alignment vertical="center" wrapText="1"/>
    </xf>
    <xf numFmtId="0" fontId="55" fillId="2" borderId="1" xfId="0" applyFont="1" applyFill="1" applyBorder="1" applyAlignment="1">
      <alignment horizontal="left" vertical="center" wrapText="1"/>
    </xf>
    <xf numFmtId="1" fontId="55" fillId="2" borderId="1"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0" fontId="59" fillId="2" borderId="1" xfId="0" applyFont="1" applyFill="1" applyBorder="1" applyAlignment="1">
      <alignment horizontal="left" vertical="center" wrapText="1"/>
    </xf>
    <xf numFmtId="0" fontId="59" fillId="2" borderId="1" xfId="0" applyFont="1" applyFill="1" applyBorder="1" applyAlignment="1">
      <alignment horizontal="center" vertical="center" wrapText="1"/>
    </xf>
    <xf numFmtId="4" fontId="59" fillId="2" borderId="1" xfId="0" applyNumberFormat="1" applyFont="1" applyFill="1" applyBorder="1" applyAlignment="1">
      <alignment horizontal="left" vertical="center" wrapText="1"/>
    </xf>
    <xf numFmtId="1" fontId="55" fillId="2" borderId="1" xfId="0" applyNumberFormat="1" applyFont="1" applyFill="1" applyBorder="1" applyAlignment="1">
      <alignment horizontal="left" vertical="center" wrapText="1"/>
    </xf>
    <xf numFmtId="0" fontId="58" fillId="0" borderId="1"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0" borderId="1" xfId="0" applyFont="1" applyFill="1" applyBorder="1" applyAlignment="1">
      <alignment horizontal="left" vertical="center" wrapText="1"/>
    </xf>
    <xf numFmtId="0" fontId="59" fillId="0" borderId="1" xfId="0" applyFont="1" applyFill="1" applyBorder="1" applyAlignment="1">
      <alignment horizontal="left" vertical="center" wrapText="1"/>
    </xf>
    <xf numFmtId="0" fontId="60" fillId="2" borderId="1" xfId="0" applyFont="1" applyFill="1" applyBorder="1" applyAlignment="1">
      <alignment horizontal="left" vertical="center" wrapText="1"/>
    </xf>
    <xf numFmtId="1" fontId="55" fillId="0" borderId="1" xfId="0" applyNumberFormat="1" applyFont="1" applyFill="1" applyBorder="1" applyAlignment="1">
      <alignment horizontal="center" vertical="center" wrapText="1"/>
    </xf>
    <xf numFmtId="4" fontId="59" fillId="0" borderId="1" xfId="0" applyNumberFormat="1" applyFont="1" applyFill="1" applyBorder="1" applyAlignment="1">
      <alignment horizontal="left" vertical="center" wrapText="1"/>
    </xf>
    <xf numFmtId="0" fontId="56" fillId="2" borderId="1"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8" fillId="2" borderId="1" xfId="0" applyFont="1" applyFill="1" applyBorder="1" applyAlignment="1">
      <alignment horizontal="center" vertical="center" wrapText="1"/>
    </xf>
    <xf numFmtId="0" fontId="6" fillId="0" borderId="18" xfId="0" applyFont="1" applyFill="1" applyBorder="1" applyAlignment="1">
      <alignment horizontal="center" vertical="center"/>
    </xf>
    <xf numFmtId="0" fontId="0" fillId="0" borderId="49" xfId="0" applyFont="1" applyBorder="1" applyAlignment="1">
      <alignment horizontal="left" vertical="center" wrapText="1"/>
    </xf>
    <xf numFmtId="0" fontId="0" fillId="0" borderId="49" xfId="0" applyFont="1" applyBorder="1" applyAlignment="1">
      <alignment horizontal="left" vertical="top" wrapText="1"/>
    </xf>
    <xf numFmtId="0" fontId="18" fillId="2" borderId="18" xfId="0" applyFont="1" applyFill="1" applyBorder="1" applyAlignment="1">
      <alignment horizontal="center" vertical="center"/>
    </xf>
    <xf numFmtId="3" fontId="21" fillId="5" borderId="1" xfId="0" applyNumberFormat="1" applyFont="1" applyFill="1" applyBorder="1" applyAlignment="1">
      <alignment horizontal="center" vertical="center"/>
    </xf>
    <xf numFmtId="0" fontId="21" fillId="5" borderId="1" xfId="0" applyFont="1" applyFill="1" applyBorder="1" applyAlignment="1">
      <alignment horizontal="center" vertical="center"/>
    </xf>
    <xf numFmtId="0" fontId="6" fillId="0" borderId="0" xfId="0" applyFont="1" applyBorder="1" applyAlignment="1">
      <alignment horizontal="center"/>
    </xf>
    <xf numFmtId="3" fontId="25" fillId="7" borderId="44" xfId="0" applyNumberFormat="1" applyFont="1" applyFill="1" applyBorder="1" applyAlignment="1">
      <alignment horizontal="center" vertical="center"/>
    </xf>
    <xf numFmtId="0" fontId="5" fillId="2" borderId="18" xfId="0" applyFont="1" applyFill="1" applyBorder="1" applyAlignment="1">
      <alignment horizontal="left" vertical="center"/>
    </xf>
    <xf numFmtId="0" fontId="61" fillId="0" borderId="1" xfId="0" applyFont="1" applyFill="1" applyBorder="1" applyAlignment="1">
      <alignment horizontal="center" vertical="center"/>
    </xf>
    <xf numFmtId="0" fontId="61" fillId="0" borderId="6" xfId="0" applyFont="1" applyFill="1" applyBorder="1" applyAlignment="1">
      <alignment horizontal="center" vertical="center"/>
    </xf>
    <xf numFmtId="14" fontId="61" fillId="0" borderId="1" xfId="0" applyNumberFormat="1" applyFont="1" applyFill="1" applyBorder="1" applyAlignment="1">
      <alignment horizontal="center" vertical="center"/>
    </xf>
    <xf numFmtId="14" fontId="61" fillId="0" borderId="6" xfId="0" applyNumberFormat="1" applyFont="1" applyFill="1" applyBorder="1" applyAlignment="1">
      <alignment horizontal="center" vertical="center"/>
    </xf>
    <xf numFmtId="4" fontId="61" fillId="0" borderId="1" xfId="0" applyNumberFormat="1" applyFont="1" applyFill="1" applyBorder="1" applyAlignment="1">
      <alignment horizontal="center" vertical="center"/>
    </xf>
    <xf numFmtId="4" fontId="61" fillId="0" borderId="6" xfId="0" applyNumberFormat="1" applyFont="1" applyFill="1" applyBorder="1" applyAlignment="1">
      <alignment horizontal="center" vertical="center"/>
    </xf>
    <xf numFmtId="0" fontId="18" fillId="0" borderId="56" xfId="0" applyFont="1" applyFill="1" applyBorder="1" applyAlignment="1">
      <alignment horizontal="center" vertical="center"/>
    </xf>
    <xf numFmtId="0" fontId="6" fillId="0" borderId="5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14" fontId="6" fillId="2" borderId="1" xfId="0" applyNumberFormat="1" applyFont="1" applyFill="1" applyBorder="1" applyAlignment="1">
      <alignment vertical="center" wrapText="1"/>
    </xf>
    <xf numFmtId="0"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wrapText="1"/>
    </xf>
    <xf numFmtId="0" fontId="12" fillId="0" borderId="18" xfId="0" applyFont="1" applyFill="1" applyBorder="1" applyAlignment="1">
      <alignment horizontal="center" vertical="center"/>
    </xf>
    <xf numFmtId="0" fontId="6" fillId="0" borderId="34" xfId="0" applyFont="1" applyFill="1" applyBorder="1" applyAlignment="1">
      <alignment horizontal="center" vertical="center"/>
    </xf>
    <xf numFmtId="0" fontId="0" fillId="0" borderId="0" xfId="0" applyAlignment="1">
      <alignment horizontal="left"/>
    </xf>
    <xf numFmtId="0" fontId="21" fillId="0" borderId="78" xfId="0" applyFont="1" applyFill="1" applyBorder="1" applyAlignment="1">
      <alignment horizontal="center" vertical="center"/>
    </xf>
    <xf numFmtId="0" fontId="5" fillId="0" borderId="78" xfId="0" applyFont="1" applyFill="1" applyBorder="1" applyAlignment="1">
      <alignment vertical="center"/>
    </xf>
    <xf numFmtId="0" fontId="6" fillId="0" borderId="78" xfId="0" applyFont="1" applyFill="1" applyBorder="1" applyAlignment="1">
      <alignment horizontal="center" vertical="center"/>
    </xf>
    <xf numFmtId="3" fontId="6" fillId="0" borderId="78" xfId="1" applyNumberFormat="1" applyFont="1" applyFill="1" applyBorder="1" applyAlignment="1">
      <alignment horizontal="center" vertical="center"/>
    </xf>
    <xf numFmtId="0" fontId="12" fillId="0" borderId="18" xfId="0" applyFont="1" applyFill="1" applyBorder="1" applyAlignment="1">
      <alignment horizontal="justify" vertical="center" wrapText="1"/>
    </xf>
    <xf numFmtId="0" fontId="12" fillId="0" borderId="18" xfId="0" applyFont="1" applyFill="1" applyBorder="1" applyAlignment="1">
      <alignment horizontal="center" vertical="center" wrapText="1"/>
    </xf>
    <xf numFmtId="14" fontId="12" fillId="0" borderId="18" xfId="0" applyNumberFormat="1" applyFont="1" applyFill="1" applyBorder="1" applyAlignment="1">
      <alignment horizontal="center" vertical="center" wrapText="1"/>
    </xf>
    <xf numFmtId="14" fontId="12" fillId="0" borderId="18" xfId="0" applyNumberFormat="1" applyFont="1" applyFill="1" applyBorder="1" applyAlignment="1">
      <alignment horizontal="center" vertical="center"/>
    </xf>
    <xf numFmtId="3" fontId="12" fillId="0" borderId="18" xfId="0" applyNumberFormat="1" applyFont="1" applyFill="1" applyBorder="1" applyAlignment="1">
      <alignment horizontal="center" vertical="center"/>
    </xf>
    <xf numFmtId="3" fontId="14" fillId="5" borderId="18" xfId="1" applyNumberFormat="1" applyFont="1" applyFill="1" applyBorder="1" applyAlignment="1">
      <alignment horizontal="center" vertical="center"/>
    </xf>
    <xf numFmtId="0" fontId="67" fillId="0" borderId="18" xfId="0" applyFont="1" applyFill="1" applyBorder="1" applyAlignment="1">
      <alignment horizontal="center" vertical="center"/>
    </xf>
    <xf numFmtId="3" fontId="12" fillId="0" borderId="18" xfId="0" applyNumberFormat="1" applyFont="1" applyFill="1" applyBorder="1" applyAlignment="1">
      <alignment horizontal="center" vertical="center" wrapText="1"/>
    </xf>
    <xf numFmtId="0" fontId="69" fillId="0" borderId="18" xfId="0" applyFont="1" applyFill="1" applyBorder="1" applyAlignment="1">
      <alignment horizontal="center" vertical="center" wrapText="1"/>
    </xf>
    <xf numFmtId="0" fontId="12" fillId="0" borderId="18" xfId="0" applyFont="1" applyFill="1" applyBorder="1" applyAlignment="1">
      <alignment horizontal="left" vertical="center" wrapText="1"/>
    </xf>
    <xf numFmtId="3" fontId="12" fillId="0" borderId="18" xfId="0" quotePrefix="1" applyNumberFormat="1" applyFont="1" applyFill="1" applyBorder="1" applyAlignment="1">
      <alignment horizontal="center" vertical="center" wrapText="1"/>
    </xf>
    <xf numFmtId="0" fontId="12" fillId="0" borderId="18" xfId="0" quotePrefix="1" applyNumberFormat="1" applyFont="1" applyFill="1" applyBorder="1" applyAlignment="1">
      <alignment horizontal="center" vertical="center" wrapText="1"/>
    </xf>
    <xf numFmtId="2" fontId="12" fillId="0" borderId="18" xfId="0" applyNumberFormat="1" applyFont="1" applyFill="1" applyBorder="1" applyAlignment="1">
      <alignment horizontal="left" vertical="center" wrapText="1"/>
    </xf>
    <xf numFmtId="0" fontId="12" fillId="0" borderId="18" xfId="0" applyFont="1" applyFill="1" applyBorder="1" applyAlignment="1">
      <alignment vertical="center" wrapText="1"/>
    </xf>
    <xf numFmtId="3" fontId="14" fillId="5" borderId="18" xfId="0" applyNumberFormat="1" applyFont="1" applyFill="1" applyBorder="1" applyAlignment="1">
      <alignment horizontal="center" vertical="center"/>
    </xf>
    <xf numFmtId="0" fontId="69" fillId="0" borderId="18" xfId="0" applyFont="1" applyFill="1" applyBorder="1" applyAlignment="1">
      <alignment vertical="center" wrapText="1"/>
    </xf>
    <xf numFmtId="0" fontId="11" fillId="0" borderId="18" xfId="0" applyFont="1" applyFill="1" applyBorder="1" applyAlignment="1">
      <alignment horizontal="center" vertical="center"/>
    </xf>
    <xf numFmtId="14" fontId="11" fillId="0" borderId="18" xfId="0" applyNumberFormat="1" applyFont="1" applyFill="1" applyBorder="1" applyAlignment="1">
      <alignment horizontal="center" vertical="center" wrapText="1"/>
    </xf>
    <xf numFmtId="14" fontId="11" fillId="0" borderId="18" xfId="0" applyNumberFormat="1" applyFont="1" applyFill="1" applyBorder="1" applyAlignment="1">
      <alignment horizontal="center" vertical="center"/>
    </xf>
    <xf numFmtId="3" fontId="11" fillId="0" borderId="18" xfId="0" applyNumberFormat="1" applyFont="1" applyFill="1" applyBorder="1" applyAlignment="1">
      <alignment horizontal="center" vertical="center"/>
    </xf>
    <xf numFmtId="3" fontId="11" fillId="0" borderId="18" xfId="0" applyNumberFormat="1"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1" fillId="0" borderId="18" xfId="0" applyFont="1" applyFill="1" applyBorder="1" applyAlignment="1">
      <alignment horizontal="left" vertical="center" wrapText="1"/>
    </xf>
    <xf numFmtId="14" fontId="11" fillId="0" borderId="18" xfId="0" quotePrefix="1" applyNumberFormat="1" applyFont="1" applyFill="1" applyBorder="1" applyAlignment="1">
      <alignment horizontal="center" vertical="center"/>
    </xf>
    <xf numFmtId="3" fontId="11" fillId="0" borderId="18" xfId="0" quotePrefix="1" applyNumberFormat="1" applyFont="1" applyFill="1" applyBorder="1" applyAlignment="1">
      <alignment horizontal="center" vertical="center" wrapText="1"/>
    </xf>
    <xf numFmtId="3" fontId="11" fillId="0" borderId="18" xfId="0" quotePrefix="1" applyNumberFormat="1" applyFont="1" applyFill="1" applyBorder="1" applyAlignment="1">
      <alignment horizontal="center" vertical="center"/>
    </xf>
    <xf numFmtId="0" fontId="26" fillId="0" borderId="18"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3" fontId="0" fillId="0" borderId="18" xfId="0" applyNumberFormat="1" applyFont="1" applyFill="1" applyBorder="1" applyAlignment="1">
      <alignment horizontal="center" vertical="center"/>
    </xf>
    <xf numFmtId="0" fontId="71" fillId="0" borderId="18" xfId="0" applyFont="1" applyFill="1" applyBorder="1" applyAlignment="1">
      <alignment horizontal="center" vertical="center" wrapText="1"/>
    </xf>
    <xf numFmtId="0" fontId="66" fillId="5" borderId="18" xfId="0" applyFont="1" applyFill="1" applyBorder="1" applyAlignment="1">
      <alignment vertical="center" wrapText="1"/>
    </xf>
    <xf numFmtId="0" fontId="63" fillId="0" borderId="18"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8" xfId="0" applyFont="1" applyFill="1" applyBorder="1" applyAlignment="1">
      <alignment vertical="center" wrapText="1"/>
    </xf>
    <xf numFmtId="3" fontId="63" fillId="0" borderId="18" xfId="0" applyNumberFormat="1" applyFont="1" applyFill="1" applyBorder="1" applyAlignment="1">
      <alignment horizontal="center" vertical="center" wrapText="1"/>
    </xf>
    <xf numFmtId="3" fontId="66" fillId="5" borderId="18" xfId="0" applyNumberFormat="1" applyFont="1" applyFill="1" applyBorder="1" applyAlignment="1">
      <alignment horizontal="center" vertical="center"/>
    </xf>
    <xf numFmtId="0" fontId="66" fillId="5" borderId="18" xfId="0" applyFont="1" applyFill="1" applyBorder="1" applyAlignment="1">
      <alignment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6" fillId="0" borderId="0" xfId="0" applyFont="1" applyAlignment="1">
      <alignment horizontal="center" wrapText="1"/>
    </xf>
    <xf numFmtId="0" fontId="12" fillId="0" borderId="1" xfId="0" applyFont="1" applyFill="1" applyBorder="1" applyAlignment="1">
      <alignment horizontal="left" vertical="center" wrapText="1"/>
    </xf>
    <xf numFmtId="0" fontId="0" fillId="2" borderId="18" xfId="0" applyFont="1" applyFill="1" applyBorder="1" applyAlignment="1">
      <alignment horizontal="center" vertical="center" wrapText="1"/>
    </xf>
    <xf numFmtId="0" fontId="0" fillId="0" borderId="18" xfId="0" applyFont="1" applyBorder="1" applyAlignment="1">
      <alignment horizontal="center" vertical="center"/>
    </xf>
    <xf numFmtId="0" fontId="0" fillId="0" borderId="0" xfId="0" applyFont="1" applyBorder="1" applyAlignment="1">
      <alignment horizontal="center" vertical="center"/>
    </xf>
    <xf numFmtId="0" fontId="66" fillId="0" borderId="0" xfId="0" applyFont="1" applyAlignment="1">
      <alignment horizontal="center" vertical="center"/>
    </xf>
    <xf numFmtId="167" fontId="0" fillId="0" borderId="18" xfId="1" applyNumberFormat="1" applyFont="1" applyFill="1" applyBorder="1" applyAlignment="1">
      <alignment horizontal="center" vertical="center"/>
    </xf>
    <xf numFmtId="0" fontId="66" fillId="5" borderId="18" xfId="0" applyFont="1" applyFill="1" applyBorder="1" applyAlignment="1">
      <alignment horizontal="center" vertical="center" wrapText="1"/>
    </xf>
    <xf numFmtId="0" fontId="0" fillId="2" borderId="18" xfId="0" applyFont="1" applyFill="1" applyBorder="1" applyAlignment="1">
      <alignment horizontal="left" vertical="center" wrapText="1"/>
    </xf>
    <xf numFmtId="0" fontId="66" fillId="5" borderId="18" xfId="0" applyFont="1" applyFill="1" applyBorder="1" applyAlignment="1">
      <alignment horizontal="right" vertical="center" wrapText="1"/>
    </xf>
    <xf numFmtId="0" fontId="0" fillId="0" borderId="18" xfId="0" applyFont="1" applyFill="1" applyBorder="1" applyAlignment="1">
      <alignment horizontal="left" vertical="top" wrapText="1"/>
    </xf>
    <xf numFmtId="0" fontId="63" fillId="0" borderId="18" xfId="3" applyFont="1" applyFill="1" applyBorder="1" applyAlignment="1">
      <alignment horizontal="center" vertical="center" wrapText="1"/>
    </xf>
    <xf numFmtId="4" fontId="64" fillId="5" borderId="18" xfId="3" applyNumberFormat="1"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73" fillId="0" borderId="5" xfId="0" applyFont="1" applyFill="1" applyBorder="1" applyAlignment="1" applyProtection="1">
      <alignment horizontal="left" vertical="center" wrapText="1"/>
      <protection locked="0"/>
    </xf>
    <xf numFmtId="0" fontId="73" fillId="0" borderId="1" xfId="0" applyFont="1" applyFill="1" applyBorder="1" applyAlignment="1" applyProtection="1">
      <alignment horizontal="left" vertical="center" wrapText="1"/>
      <protection locked="0"/>
    </xf>
    <xf numFmtId="0" fontId="73" fillId="2" borderId="1" xfId="0" applyFont="1" applyFill="1" applyBorder="1" applyAlignment="1">
      <alignment vertical="center" wrapText="1"/>
    </xf>
    <xf numFmtId="0" fontId="0" fillId="2" borderId="1" xfId="0" applyFont="1" applyFill="1" applyBorder="1" applyAlignment="1">
      <alignment vertical="center" wrapText="1"/>
    </xf>
    <xf numFmtId="0" fontId="66" fillId="2" borderId="1" xfId="0" applyFont="1" applyFill="1" applyBorder="1" applyAlignment="1">
      <alignment vertical="center" wrapText="1"/>
    </xf>
    <xf numFmtId="0" fontId="64" fillId="5" borderId="18" xfId="0" applyFont="1" applyFill="1" applyBorder="1" applyAlignment="1">
      <alignment vertical="center" wrapText="1"/>
    </xf>
    <xf numFmtId="0" fontId="0" fillId="2" borderId="18" xfId="0" applyFont="1" applyFill="1" applyBorder="1" applyAlignment="1">
      <alignment horizontal="left" vertical="top" wrapText="1"/>
    </xf>
    <xf numFmtId="0" fontId="0" fillId="2" borderId="18" xfId="0" applyFont="1" applyFill="1" applyBorder="1" applyAlignment="1">
      <alignment vertical="center" wrapText="1"/>
    </xf>
    <xf numFmtId="3" fontId="0" fillId="0" borderId="18" xfId="1" applyNumberFormat="1" applyFont="1" applyFill="1" applyBorder="1" applyAlignment="1">
      <alignment horizontal="center" vertical="center"/>
    </xf>
    <xf numFmtId="3" fontId="66" fillId="5" borderId="18" xfId="0" applyNumberFormat="1" applyFont="1" applyFill="1" applyBorder="1" applyAlignment="1">
      <alignment vertical="center" wrapText="1"/>
    </xf>
    <xf numFmtId="0" fontId="64" fillId="5" borderId="18" xfId="0" applyFont="1" applyFill="1" applyBorder="1" applyAlignment="1">
      <alignment horizontal="center" vertical="center" wrapText="1"/>
    </xf>
    <xf numFmtId="3" fontId="64" fillId="5" borderId="18" xfId="0" applyNumberFormat="1" applyFont="1" applyFill="1" applyBorder="1" applyAlignment="1">
      <alignment horizontal="center" vertical="center" wrapText="1"/>
    </xf>
    <xf numFmtId="0" fontId="64" fillId="5" borderId="30" xfId="0" applyFont="1" applyFill="1" applyBorder="1" applyAlignment="1">
      <alignment horizontal="center" vertical="center"/>
    </xf>
    <xf numFmtId="0" fontId="0" fillId="0" borderId="0" xfId="0" applyFont="1" applyAlignment="1">
      <alignment wrapText="1"/>
    </xf>
    <xf numFmtId="0" fontId="48" fillId="0" borderId="0" xfId="0" applyNumberFormat="1" applyFont="1" applyAlignment="1">
      <alignment horizontal="center" vertical="center" wrapText="1"/>
    </xf>
    <xf numFmtId="0" fontId="69" fillId="0" borderId="18" xfId="0" applyFont="1" applyFill="1" applyBorder="1" applyAlignment="1">
      <alignment horizontal="left" vertical="center" wrapText="1"/>
    </xf>
    <xf numFmtId="0" fontId="69" fillId="0" borderId="18" xfId="0" applyFont="1" applyFill="1" applyBorder="1" applyAlignment="1">
      <alignment horizontal="left" vertical="top" wrapText="1"/>
    </xf>
    <xf numFmtId="0" fontId="12" fillId="2" borderId="18"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2" fontId="69" fillId="0" borderId="18" xfId="0" quotePrefix="1" applyNumberFormat="1" applyFont="1" applyFill="1" applyBorder="1" applyAlignment="1">
      <alignment horizontal="left" vertical="center" wrapText="1"/>
    </xf>
    <xf numFmtId="0" fontId="69" fillId="0" borderId="18" xfId="0" quotePrefix="1" applyFont="1" applyFill="1" applyBorder="1" applyAlignment="1">
      <alignment vertical="center" wrapText="1"/>
    </xf>
    <xf numFmtId="1" fontId="69" fillId="0" borderId="18" xfId="0" applyNumberFormat="1" applyFont="1" applyFill="1" applyBorder="1" applyAlignment="1">
      <alignment horizontal="left" vertical="center" wrapText="1"/>
    </xf>
    <xf numFmtId="14" fontId="11" fillId="2" borderId="1" xfId="0" applyNumberFormat="1" applyFont="1" applyFill="1" applyBorder="1" applyAlignment="1">
      <alignment vertical="center" wrapText="1"/>
    </xf>
    <xf numFmtId="0" fontId="12" fillId="2" borderId="1" xfId="0" applyFont="1" applyFill="1" applyBorder="1" applyAlignment="1">
      <alignment vertical="center" wrapText="1"/>
    </xf>
    <xf numFmtId="14" fontId="12" fillId="2" borderId="1" xfId="0" applyNumberFormat="1" applyFont="1" applyFill="1" applyBorder="1" applyAlignment="1">
      <alignment vertical="center" wrapText="1"/>
    </xf>
    <xf numFmtId="0" fontId="75" fillId="0" borderId="1" xfId="0" applyFont="1" applyFill="1" applyBorder="1" applyAlignment="1">
      <alignment horizontal="left" vertical="center" wrapText="1"/>
    </xf>
    <xf numFmtId="0" fontId="69" fillId="0" borderId="1" xfId="0" applyFont="1" applyFill="1" applyBorder="1" applyAlignment="1">
      <alignment horizontal="justify" vertical="center" wrapText="1"/>
    </xf>
    <xf numFmtId="0" fontId="75" fillId="0" borderId="1" xfId="0" applyFont="1" applyFill="1" applyBorder="1" applyAlignment="1">
      <alignment horizontal="justify" vertical="center" wrapText="1"/>
    </xf>
    <xf numFmtId="1" fontId="69" fillId="0" borderId="1" xfId="0" applyNumberFormat="1" applyFont="1" applyFill="1" applyBorder="1" applyAlignment="1">
      <alignment horizontal="justify" vertical="center" wrapText="1"/>
    </xf>
    <xf numFmtId="0" fontId="69" fillId="0" borderId="1" xfId="0" applyFont="1" applyFill="1" applyBorder="1" applyAlignment="1">
      <alignment horizontal="left" vertical="center" wrapText="1"/>
    </xf>
    <xf numFmtId="0" fontId="12" fillId="2" borderId="18" xfId="0" applyFont="1" applyFill="1" applyBorder="1" applyAlignment="1">
      <alignment vertical="center" wrapText="1"/>
    </xf>
    <xf numFmtId="0" fontId="69" fillId="2" borderId="18" xfId="0" applyFont="1" applyFill="1" applyBorder="1" applyAlignment="1">
      <alignment vertical="center" wrapText="1"/>
    </xf>
    <xf numFmtId="11" fontId="12" fillId="0" borderId="18" xfId="0" applyNumberFormat="1" applyFont="1" applyFill="1" applyBorder="1" applyAlignment="1">
      <alignment horizontal="left" vertical="center" wrapText="1"/>
    </xf>
    <xf numFmtId="3" fontId="24" fillId="31" borderId="17" xfId="0" applyNumberFormat="1" applyFont="1" applyFill="1" applyBorder="1" applyAlignment="1">
      <alignment horizontal="center" vertical="center"/>
    </xf>
    <xf numFmtId="3" fontId="20" fillId="31" borderId="17" xfId="0" applyNumberFormat="1" applyFont="1" applyFill="1" applyBorder="1" applyAlignment="1">
      <alignment horizontal="center" vertical="center"/>
    </xf>
    <xf numFmtId="0" fontId="77" fillId="31" borderId="17" xfId="0" applyFont="1" applyFill="1" applyBorder="1" applyAlignment="1">
      <alignment horizontal="center" vertical="center" wrapText="1"/>
    </xf>
    <xf numFmtId="0" fontId="11" fillId="0" borderId="18" xfId="0" applyNumberFormat="1"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176" fontId="26" fillId="2" borderId="1" xfId="8" applyNumberFormat="1" applyFont="1" applyFill="1" applyBorder="1" applyAlignment="1">
      <alignment horizontal="center" vertical="center"/>
    </xf>
    <xf numFmtId="0" fontId="11" fillId="0" borderId="1" xfId="0" applyFont="1" applyBorder="1" applyAlignment="1">
      <alignment horizontal="center" vertical="center" wrapText="1"/>
    </xf>
    <xf numFmtId="1" fontId="11" fillId="0" borderId="18" xfId="0" applyNumberFormat="1" applyFont="1" applyFill="1" applyBorder="1" applyAlignment="1">
      <alignment horizontal="center" vertical="center" wrapText="1"/>
    </xf>
    <xf numFmtId="1" fontId="26" fillId="0" borderId="18" xfId="0" quotePrefix="1" applyNumberFormat="1" applyFont="1" applyFill="1" applyBorder="1" applyAlignment="1">
      <alignment horizontal="center" vertical="center"/>
    </xf>
    <xf numFmtId="1" fontId="26" fillId="0" borderId="18" xfId="0" quotePrefix="1" applyNumberFormat="1" applyFont="1" applyFill="1" applyBorder="1" applyAlignment="1" applyProtection="1">
      <alignment horizontal="center" vertical="center"/>
      <protection locked="0"/>
    </xf>
    <xf numFmtId="169" fontId="11" fillId="0" borderId="18" xfId="0" applyNumberFormat="1" applyFont="1" applyFill="1" applyBorder="1" applyAlignment="1">
      <alignment horizontal="center" vertical="center" wrapText="1"/>
    </xf>
    <xf numFmtId="1" fontId="26" fillId="0" borderId="18" xfId="0" applyNumberFormat="1" applyFont="1" applyFill="1" applyBorder="1" applyAlignment="1">
      <alignment horizontal="center" vertical="center" wrapText="1"/>
    </xf>
    <xf numFmtId="14" fontId="26" fillId="0" borderId="18"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quotePrefix="1"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7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4" fontId="11" fillId="2" borderId="18" xfId="0" applyNumberFormat="1" applyFont="1" applyFill="1" applyBorder="1" applyAlignment="1">
      <alignment horizontal="center" vertical="center" wrapText="1"/>
    </xf>
    <xf numFmtId="14" fontId="11" fillId="2" borderId="18" xfId="0" applyNumberFormat="1" applyFont="1" applyFill="1" applyBorder="1" applyAlignment="1">
      <alignment horizontal="center" vertical="center"/>
    </xf>
    <xf numFmtId="0" fontId="79" fillId="0" borderId="18"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8" xfId="0" applyFont="1" applyFill="1" applyBorder="1" applyAlignment="1">
      <alignment horizontal="left" vertical="center"/>
    </xf>
    <xf numFmtId="0" fontId="11" fillId="0" borderId="33" xfId="0" applyFont="1" applyFill="1" applyBorder="1" applyAlignment="1">
      <alignment horizontal="center" vertical="center" wrapText="1"/>
    </xf>
    <xf numFmtId="0" fontId="11" fillId="0" borderId="33" xfId="0" applyFont="1" applyFill="1" applyBorder="1" applyAlignment="1">
      <alignment horizontal="left" vertical="center" wrapText="1"/>
    </xf>
    <xf numFmtId="0" fontId="70" fillId="5" borderId="1" xfId="0" applyFont="1" applyFill="1" applyBorder="1" applyAlignment="1">
      <alignment vertical="center"/>
    </xf>
    <xf numFmtId="0" fontId="13" fillId="0" borderId="0" xfId="0" applyFont="1" applyAlignment="1">
      <alignment horizontal="center" vertical="center"/>
    </xf>
    <xf numFmtId="0" fontId="80" fillId="0" borderId="18" xfId="0" applyFont="1" applyFill="1" applyBorder="1" applyAlignment="1">
      <alignment vertical="center" wrapText="1"/>
    </xf>
    <xf numFmtId="0" fontId="69" fillId="0" borderId="34" xfId="0" applyFont="1" applyFill="1" applyBorder="1" applyAlignment="1">
      <alignment vertical="center" wrapText="1"/>
    </xf>
    <xf numFmtId="0" fontId="69" fillId="0" borderId="33" xfId="0" applyFont="1" applyFill="1" applyBorder="1" applyAlignment="1">
      <alignment vertical="center" wrapText="1"/>
    </xf>
    <xf numFmtId="0" fontId="69" fillId="0" borderId="18" xfId="0" applyFont="1" applyFill="1" applyBorder="1" applyAlignment="1">
      <alignment horizontal="justify" vertical="center" wrapText="1"/>
    </xf>
    <xf numFmtId="0" fontId="68" fillId="0" borderId="1" xfId="0" applyFont="1" applyFill="1" applyBorder="1" applyAlignment="1">
      <alignment horizontal="center" vertical="center" wrapText="1"/>
    </xf>
    <xf numFmtId="0" fontId="12" fillId="0" borderId="1" xfId="0" applyFont="1" applyFill="1" applyBorder="1" applyAlignment="1">
      <alignment vertical="center" wrapText="1"/>
    </xf>
    <xf numFmtId="14" fontId="12" fillId="0" borderId="1" xfId="0" applyNumberFormat="1" applyFont="1" applyFill="1" applyBorder="1" applyAlignment="1">
      <alignment vertical="center" wrapText="1"/>
    </xf>
    <xf numFmtId="3" fontId="12" fillId="0" borderId="1" xfId="0" applyNumberFormat="1" applyFont="1" applyFill="1" applyBorder="1" applyAlignment="1">
      <alignment horizontal="center" vertical="center"/>
    </xf>
    <xf numFmtId="0" fontId="12" fillId="0" borderId="0" xfId="0" applyFont="1" applyAlignment="1">
      <alignment vertical="center"/>
    </xf>
    <xf numFmtId="0" fontId="12" fillId="0" borderId="1" xfId="0" applyFont="1" applyFill="1" applyBorder="1" applyAlignment="1">
      <alignment vertical="center"/>
    </xf>
    <xf numFmtId="14"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right" vertical="center" wrapText="1"/>
    </xf>
    <xf numFmtId="14" fontId="12" fillId="0" borderId="1" xfId="0" applyNumberFormat="1" applyFont="1" applyFill="1" applyBorder="1" applyAlignment="1">
      <alignment horizontal="right" vertical="center"/>
    </xf>
    <xf numFmtId="0" fontId="68" fillId="0" borderId="1" xfId="0" applyFont="1" applyFill="1" applyBorder="1" applyAlignment="1">
      <alignment vertical="center" wrapText="1"/>
    </xf>
    <xf numFmtId="2" fontId="75" fillId="0" borderId="1" xfId="0" applyNumberFormat="1" applyFont="1" applyFill="1" applyBorder="1" applyAlignment="1">
      <alignment vertical="center" wrapText="1"/>
    </xf>
    <xf numFmtId="0" fontId="68" fillId="0" borderId="18" xfId="0" applyFont="1" applyFill="1" applyBorder="1" applyAlignment="1">
      <alignment vertical="center" wrapText="1"/>
    </xf>
    <xf numFmtId="0" fontId="68" fillId="0" borderId="18" xfId="0" applyFont="1" applyFill="1" applyBorder="1" applyAlignment="1">
      <alignment horizontal="left" vertical="center" wrapText="1"/>
    </xf>
    <xf numFmtId="0" fontId="69" fillId="0" borderId="18" xfId="8" applyFont="1" applyFill="1" applyBorder="1" applyAlignment="1">
      <alignment horizontal="left" vertical="center" wrapText="1"/>
    </xf>
    <xf numFmtId="0" fontId="12" fillId="0" borderId="5" xfId="0" applyFont="1" applyFill="1" applyBorder="1" applyAlignment="1">
      <alignment horizontal="center" vertical="center" wrapText="1"/>
    </xf>
    <xf numFmtId="2" fontId="75" fillId="0" borderId="18" xfId="0" applyNumberFormat="1" applyFont="1" applyFill="1" applyBorder="1" applyAlignment="1">
      <alignment vertical="center" wrapText="1"/>
    </xf>
    <xf numFmtId="0" fontId="81" fillId="0" borderId="1" xfId="0" applyFont="1" applyFill="1" applyBorder="1" applyAlignment="1">
      <alignment horizontal="center" vertical="center" wrapText="1"/>
    </xf>
    <xf numFmtId="0" fontId="81" fillId="0" borderId="1" xfId="0" applyFont="1" applyFill="1" applyBorder="1" applyAlignment="1">
      <alignment horizontal="center" vertical="center"/>
    </xf>
    <xf numFmtId="0" fontId="81" fillId="0" borderId="6" xfId="0" applyFont="1" applyFill="1" applyBorder="1" applyAlignment="1">
      <alignment horizontal="center" vertical="center" wrapText="1"/>
    </xf>
    <xf numFmtId="0" fontId="12" fillId="0" borderId="18" xfId="0" quotePrefix="1" applyFont="1" applyFill="1" applyBorder="1" applyAlignment="1">
      <alignment vertical="center" wrapText="1"/>
    </xf>
    <xf numFmtId="3" fontId="77" fillId="31" borderId="17" xfId="0" applyNumberFormat="1" applyFont="1" applyFill="1" applyBorder="1" applyAlignment="1">
      <alignment horizontal="center" vertical="center"/>
    </xf>
    <xf numFmtId="0" fontId="12" fillId="2" borderId="5" xfId="0" applyFont="1" applyFill="1" applyBorder="1" applyAlignment="1">
      <alignment horizontal="center" vertical="center" wrapText="1"/>
    </xf>
    <xf numFmtId="1" fontId="69" fillId="2" borderId="1" xfId="0" applyNumberFormat="1"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0" borderId="18" xfId="0" applyFont="1" applyBorder="1" applyAlignment="1">
      <alignment horizontal="center" vertical="center" wrapText="1"/>
    </xf>
    <xf numFmtId="0" fontId="25" fillId="7" borderId="38" xfId="6" applyFont="1" applyFill="1" applyBorder="1" applyAlignment="1">
      <alignment horizontal="left" vertical="center" wrapText="1"/>
    </xf>
    <xf numFmtId="0" fontId="5" fillId="0" borderId="18" xfId="6" applyFont="1" applyBorder="1" applyAlignment="1">
      <alignment horizontal="left" vertical="center"/>
    </xf>
    <xf numFmtId="0" fontId="5" fillId="0" borderId="33" xfId="6" applyFont="1" applyBorder="1" applyAlignment="1">
      <alignment horizontal="left" vertical="center"/>
    </xf>
    <xf numFmtId="0" fontId="25" fillId="7" borderId="41" xfId="6" applyFont="1" applyFill="1" applyBorder="1" applyAlignment="1">
      <alignment horizontal="left" vertical="center" wrapText="1"/>
    </xf>
    <xf numFmtId="3" fontId="21" fillId="5" borderId="34" xfId="0" applyNumberFormat="1" applyFont="1" applyFill="1" applyBorder="1" applyAlignment="1">
      <alignment horizontal="center" vertical="center"/>
    </xf>
    <xf numFmtId="0" fontId="6" fillId="0" borderId="1" xfId="0" applyFont="1" applyBorder="1" applyAlignment="1">
      <alignment horizontal="center" vertical="center"/>
    </xf>
    <xf numFmtId="3" fontId="6" fillId="2" borderId="30" xfId="0" applyNumberFormat="1" applyFont="1" applyFill="1" applyBorder="1" applyAlignment="1">
      <alignment horizontal="center" vertical="center" wrapText="1"/>
    </xf>
    <xf numFmtId="3" fontId="6" fillId="2" borderId="30"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11" fillId="2" borderId="28" xfId="0" applyFont="1" applyFill="1" applyBorder="1" applyAlignment="1">
      <alignment horizontal="center" vertical="center"/>
    </xf>
    <xf numFmtId="0" fontId="6" fillId="2" borderId="1" xfId="0" applyFont="1" applyFill="1" applyBorder="1" applyAlignment="1">
      <alignment horizontal="center" vertical="center"/>
    </xf>
    <xf numFmtId="3" fontId="25" fillId="7" borderId="82" xfId="0" applyNumberFormat="1" applyFont="1" applyFill="1" applyBorder="1" applyAlignment="1">
      <alignment horizontal="center" vertical="center"/>
    </xf>
    <xf numFmtId="3" fontId="25" fillId="7" borderId="17" xfId="0" applyNumberFormat="1" applyFont="1" applyFill="1" applyBorder="1" applyAlignment="1">
      <alignment horizontal="center" vertical="center"/>
    </xf>
    <xf numFmtId="173" fontId="66" fillId="5" borderId="52" xfId="0" applyNumberFormat="1" applyFont="1" applyFill="1" applyBorder="1" applyAlignment="1">
      <alignment vertical="center"/>
    </xf>
    <xf numFmtId="0" fontId="62" fillId="0" borderId="18" xfId="0" applyFont="1" applyFill="1" applyBorder="1" applyAlignment="1">
      <alignment horizontal="center" vertical="center" wrapText="1"/>
    </xf>
    <xf numFmtId="1" fontId="18" fillId="0" borderId="18" xfId="0" applyNumberFormat="1" applyFont="1" applyFill="1" applyBorder="1" applyAlignment="1">
      <alignment horizontal="center" vertical="center"/>
    </xf>
    <xf numFmtId="1" fontId="18" fillId="0" borderId="18" xfId="1"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83" fillId="0" borderId="0" xfId="0" applyFont="1" applyAlignment="1">
      <alignment wrapText="1"/>
    </xf>
    <xf numFmtId="0" fontId="82" fillId="0" borderId="0" xfId="0" applyFont="1"/>
    <xf numFmtId="0" fontId="82" fillId="0" borderId="0" xfId="0" applyFont="1" applyAlignment="1">
      <alignment horizontal="center"/>
    </xf>
    <xf numFmtId="3" fontId="83" fillId="0" borderId="0" xfId="0" applyNumberFormat="1" applyFont="1"/>
    <xf numFmtId="0" fontId="14" fillId="2" borderId="29" xfId="0"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29" xfId="1" applyNumberFormat="1" applyFont="1" applyFill="1" applyBorder="1" applyAlignment="1">
      <alignment horizontal="center" vertical="center"/>
    </xf>
    <xf numFmtId="3" fontId="5" fillId="2" borderId="30" xfId="0" applyNumberFormat="1" applyFont="1" applyFill="1" applyBorder="1" applyAlignment="1">
      <alignment horizontal="center" vertical="center"/>
    </xf>
    <xf numFmtId="0" fontId="14" fillId="2" borderId="28" xfId="0" applyFont="1" applyFill="1" applyBorder="1" applyAlignment="1">
      <alignment horizontal="center" vertical="center"/>
    </xf>
    <xf numFmtId="0" fontId="5" fillId="2" borderId="30" xfId="0" applyFont="1" applyFill="1" applyBorder="1" applyAlignment="1">
      <alignment vertical="center" wrapText="1"/>
    </xf>
    <xf numFmtId="3" fontId="0" fillId="0" borderId="0" xfId="0" applyNumberFormat="1" applyFont="1"/>
    <xf numFmtId="3" fontId="25" fillId="2" borderId="0" xfId="0" applyNumberFormat="1" applyFont="1" applyFill="1" applyBorder="1" applyAlignment="1">
      <alignment horizontal="center" vertical="center"/>
    </xf>
    <xf numFmtId="3" fontId="24" fillId="2" borderId="0" xfId="0" applyNumberFormat="1" applyFont="1" applyFill="1" applyBorder="1" applyAlignment="1">
      <alignment horizontal="center" vertical="center"/>
    </xf>
    <xf numFmtId="0" fontId="6" fillId="2" borderId="0" xfId="0" applyFont="1" applyFill="1"/>
    <xf numFmtId="3" fontId="50" fillId="8" borderId="1" xfId="0" applyNumberFormat="1" applyFont="1" applyFill="1" applyBorder="1" applyAlignment="1">
      <alignment horizontal="center" vertical="center"/>
    </xf>
    <xf numFmtId="3" fontId="85" fillId="8" borderId="1" xfId="0" applyNumberFormat="1" applyFont="1" applyFill="1" applyBorder="1" applyAlignment="1">
      <alignment horizontal="center" vertical="center"/>
    </xf>
    <xf numFmtId="3" fontId="50" fillId="8" borderId="13" xfId="0" applyNumberFormat="1" applyFont="1" applyFill="1" applyBorder="1" applyAlignment="1">
      <alignment horizontal="center" vertical="center"/>
    </xf>
    <xf numFmtId="3" fontId="86" fillId="32" borderId="1" xfId="0" applyNumberFormat="1" applyFont="1" applyFill="1" applyBorder="1" applyAlignment="1">
      <alignment horizontal="center" vertical="center"/>
    </xf>
    <xf numFmtId="3" fontId="87" fillId="32" borderId="1" xfId="0" applyNumberFormat="1" applyFont="1" applyFill="1" applyBorder="1" applyAlignment="1">
      <alignment horizontal="center" vertical="center"/>
    </xf>
    <xf numFmtId="0" fontId="53" fillId="0" borderId="0" xfId="0" applyFont="1"/>
    <xf numFmtId="0" fontId="25" fillId="7" borderId="62" xfId="0" applyFont="1" applyFill="1" applyBorder="1" applyAlignment="1">
      <alignment horizontal="center" vertical="center"/>
    </xf>
    <xf numFmtId="0" fontId="25" fillId="7" borderId="44" xfId="0"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6" applyFont="1" applyFill="1" applyBorder="1" applyAlignment="1">
      <alignment horizontal="center" vertical="center" wrapText="1"/>
    </xf>
    <xf numFmtId="0" fontId="5" fillId="0" borderId="0" xfId="0" applyFont="1" applyAlignment="1">
      <alignment horizontal="center" vertical="center"/>
    </xf>
    <xf numFmtId="0" fontId="5" fillId="5" borderId="18" xfId="0" applyFont="1" applyFill="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vertical="center"/>
    </xf>
    <xf numFmtId="0" fontId="14" fillId="5" borderId="28" xfId="0" applyFont="1" applyFill="1" applyBorder="1" applyAlignment="1">
      <alignment horizontal="left" vertical="center"/>
    </xf>
    <xf numFmtId="0" fontId="14" fillId="5" borderId="29" xfId="0" applyFont="1" applyFill="1" applyBorder="1" applyAlignment="1">
      <alignment horizontal="left" vertical="center"/>
    </xf>
    <xf numFmtId="0" fontId="14" fillId="5" borderId="30" xfId="0" applyFont="1" applyFill="1" applyBorder="1" applyAlignment="1">
      <alignment horizontal="left" vertical="center"/>
    </xf>
    <xf numFmtId="0" fontId="67" fillId="5" borderId="18" xfId="0" applyFont="1" applyFill="1" applyBorder="1" applyAlignment="1">
      <alignment horizontal="left" vertical="center"/>
    </xf>
    <xf numFmtId="0" fontId="14" fillId="5" borderId="18" xfId="0" applyFont="1" applyFill="1" applyBorder="1" applyAlignment="1">
      <alignment horizontal="left" vertical="center"/>
    </xf>
    <xf numFmtId="0" fontId="67" fillId="8" borderId="18" xfId="0" applyFont="1" applyFill="1" applyBorder="1" applyAlignment="1">
      <alignment horizontal="left" vertical="center"/>
    </xf>
    <xf numFmtId="0" fontId="21" fillId="5" borderId="18" xfId="0" applyFont="1" applyFill="1" applyBorder="1" applyAlignment="1">
      <alignment horizontal="center" vertical="center"/>
    </xf>
    <xf numFmtId="0" fontId="21" fillId="5" borderId="28" xfId="0" applyFont="1" applyFill="1" applyBorder="1" applyAlignment="1">
      <alignment horizontal="center" vertical="center"/>
    </xf>
    <xf numFmtId="0" fontId="14" fillId="5" borderId="18" xfId="0" applyFont="1" applyFill="1" applyBorder="1" applyAlignment="1">
      <alignment horizontal="center" vertical="center"/>
    </xf>
    <xf numFmtId="0" fontId="5" fillId="5" borderId="34"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9" xfId="0" applyFont="1" applyFill="1" applyBorder="1" applyAlignment="1">
      <alignment horizontal="center" vertical="center"/>
    </xf>
    <xf numFmtId="0" fontId="24" fillId="31" borderId="17" xfId="0" applyFont="1" applyFill="1" applyBorder="1" applyAlignment="1">
      <alignment horizontal="center" vertical="center"/>
    </xf>
    <xf numFmtId="0" fontId="25" fillId="31" borderId="17" xfId="0" applyFont="1" applyFill="1" applyBorder="1" applyAlignment="1">
      <alignment horizontal="center" vertical="center" wrapText="1"/>
    </xf>
    <xf numFmtId="0" fontId="77" fillId="31" borderId="17" xfId="0" applyFont="1" applyFill="1" applyBorder="1" applyAlignment="1">
      <alignment horizontal="center" vertical="center"/>
    </xf>
    <xf numFmtId="0" fontId="25" fillId="31" borderId="17" xfId="0" applyNumberFormat="1" applyFont="1" applyFill="1" applyBorder="1" applyAlignment="1">
      <alignment horizontal="center" vertical="center" wrapText="1"/>
    </xf>
    <xf numFmtId="2" fontId="25" fillId="31" borderId="17" xfId="0" applyNumberFormat="1" applyFont="1" applyFill="1" applyBorder="1" applyAlignment="1">
      <alignment horizontal="center" vertical="center" wrapText="1"/>
    </xf>
    <xf numFmtId="0" fontId="65" fillId="31" borderId="17" xfId="0" applyFont="1" applyFill="1" applyBorder="1" applyAlignment="1">
      <alignment horizontal="center" vertical="center" wrapText="1"/>
    </xf>
    <xf numFmtId="0" fontId="5" fillId="5" borderId="18" xfId="0" applyFont="1" applyFill="1" applyBorder="1" applyAlignment="1">
      <alignment horizontal="left" vertical="center"/>
    </xf>
    <xf numFmtId="0" fontId="6"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21" fillId="5" borderId="18" xfId="0" applyFont="1" applyFill="1" applyBorder="1" applyAlignment="1">
      <alignment horizontal="left" vertical="center"/>
    </xf>
    <xf numFmtId="0" fontId="14" fillId="5" borderId="33"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1" fillId="8" borderId="18" xfId="0" applyFont="1" applyFill="1" applyBorder="1" applyAlignment="1">
      <alignment horizontal="left" vertical="center"/>
    </xf>
    <xf numFmtId="0" fontId="5" fillId="5" borderId="53" xfId="0" applyFont="1" applyFill="1" applyBorder="1" applyAlignment="1">
      <alignment horizontal="center" vertical="center"/>
    </xf>
    <xf numFmtId="0" fontId="5" fillId="5" borderId="54" xfId="0" applyFont="1" applyFill="1" applyBorder="1" applyAlignment="1">
      <alignment horizontal="center" vertical="center"/>
    </xf>
    <xf numFmtId="0" fontId="5" fillId="5" borderId="55" xfId="0" applyFont="1" applyFill="1" applyBorder="1" applyAlignment="1">
      <alignment horizontal="center" vertical="center"/>
    </xf>
    <xf numFmtId="0" fontId="6" fillId="0" borderId="29" xfId="0" applyFont="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3" fontId="25" fillId="31" borderId="79" xfId="0" applyNumberFormat="1" applyFont="1" applyFill="1" applyBorder="1" applyAlignment="1">
      <alignment horizontal="center" vertical="center"/>
    </xf>
    <xf numFmtId="3" fontId="25" fillId="31" borderId="80" xfId="0" applyNumberFormat="1" applyFont="1" applyFill="1" applyBorder="1" applyAlignment="1">
      <alignment horizontal="center" vertical="center"/>
    </xf>
    <xf numFmtId="3" fontId="25" fillId="31" borderId="81" xfId="0" applyNumberFormat="1"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69" fillId="0" borderId="34" xfId="0" applyFont="1" applyFill="1" applyBorder="1" applyAlignment="1">
      <alignment horizontal="center" vertical="center" wrapText="1"/>
    </xf>
    <xf numFmtId="0" fontId="69" fillId="0" borderId="63"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65"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51" fillId="0" borderId="0" xfId="0" applyFont="1" applyFill="1" applyBorder="1" applyAlignment="1">
      <alignment horizontal="center" vertical="center"/>
    </xf>
    <xf numFmtId="3" fontId="52" fillId="0" borderId="0" xfId="0" applyNumberFormat="1" applyFont="1" applyAlignment="1">
      <alignment horizontal="center"/>
    </xf>
    <xf numFmtId="0" fontId="52" fillId="0" borderId="0" xfId="0" applyFont="1" applyAlignment="1">
      <alignment horizontal="center"/>
    </xf>
    <xf numFmtId="3" fontId="47" fillId="3" borderId="28" xfId="0" applyNumberFormat="1" applyFont="1" applyFill="1" applyBorder="1" applyAlignment="1">
      <alignment horizontal="center" vertical="center"/>
    </xf>
    <xf numFmtId="3" fontId="47" fillId="3" borderId="48" xfId="0" applyNumberFormat="1" applyFont="1" applyFill="1" applyBorder="1" applyAlignment="1">
      <alignment horizontal="center" vertical="center"/>
    </xf>
    <xf numFmtId="0" fontId="84" fillId="0" borderId="0" xfId="0" applyFont="1" applyAlignment="1">
      <alignment horizontal="left"/>
    </xf>
    <xf numFmtId="3" fontId="50" fillId="8" borderId="1" xfId="0" applyNumberFormat="1" applyFont="1" applyFill="1" applyBorder="1" applyAlignment="1">
      <alignment horizontal="center" vertical="center"/>
    </xf>
    <xf numFmtId="0" fontId="6" fillId="0" borderId="72" xfId="0" applyFont="1" applyBorder="1" applyAlignment="1">
      <alignment horizontal="center"/>
    </xf>
    <xf numFmtId="0" fontId="6" fillId="0" borderId="29" xfId="0" applyFont="1" applyBorder="1" applyAlignment="1">
      <alignment horizontal="center"/>
    </xf>
    <xf numFmtId="0" fontId="6" fillId="0" borderId="73"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6" fillId="0" borderId="77" xfId="0" applyFont="1" applyBorder="1" applyAlignment="1">
      <alignment horizontal="center"/>
    </xf>
    <xf numFmtId="0" fontId="5" fillId="5" borderId="28" xfId="0" applyFont="1" applyFill="1" applyBorder="1" applyAlignment="1">
      <alignment horizontal="left" vertical="center"/>
    </xf>
    <xf numFmtId="0" fontId="5" fillId="5" borderId="29" xfId="0" applyFont="1" applyFill="1" applyBorder="1" applyAlignment="1">
      <alignment horizontal="left" vertical="center"/>
    </xf>
    <xf numFmtId="0" fontId="5" fillId="5" borderId="30" xfId="0" applyFont="1" applyFill="1" applyBorder="1" applyAlignment="1">
      <alignment horizontal="left" vertical="center"/>
    </xf>
    <xf numFmtId="0" fontId="6" fillId="0" borderId="7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3" xfId="0" applyFont="1" applyBorder="1" applyAlignment="1">
      <alignment horizontal="center" vertical="center" wrapText="1"/>
    </xf>
    <xf numFmtId="1" fontId="23" fillId="5" borderId="18" xfId="0" applyNumberFormat="1"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67" fillId="5" borderId="28" xfId="0" applyFont="1" applyFill="1" applyBorder="1" applyAlignment="1">
      <alignment horizontal="left" vertical="center"/>
    </xf>
    <xf numFmtId="0" fontId="67" fillId="5" borderId="29" xfId="0" applyFont="1" applyFill="1" applyBorder="1" applyAlignment="1">
      <alignment horizontal="left" vertical="center"/>
    </xf>
    <xf numFmtId="0" fontId="67" fillId="5" borderId="3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0" fontId="14" fillId="5" borderId="1" xfId="0" applyFont="1" applyFill="1" applyBorder="1" applyAlignment="1">
      <alignment horizontal="center" vertical="center"/>
    </xf>
    <xf numFmtId="0" fontId="14" fillId="5" borderId="68" xfId="0" applyFont="1" applyFill="1" applyBorder="1" applyAlignment="1">
      <alignment horizontal="left" vertical="center"/>
    </xf>
    <xf numFmtId="0" fontId="14" fillId="5" borderId="67" xfId="0" applyFont="1" applyFill="1" applyBorder="1" applyAlignment="1">
      <alignment horizontal="left" vertical="center"/>
    </xf>
    <xf numFmtId="0" fontId="14" fillId="5" borderId="74" xfId="0" applyFont="1" applyFill="1" applyBorder="1" applyAlignment="1">
      <alignment horizontal="left" vertical="center"/>
    </xf>
    <xf numFmtId="0" fontId="14" fillId="5" borderId="18" xfId="0" applyFont="1" applyFill="1" applyBorder="1" applyAlignment="1">
      <alignment horizontal="left" vertical="center" wrapText="1"/>
    </xf>
    <xf numFmtId="0" fontId="14" fillId="2" borderId="28" xfId="0" applyFont="1" applyFill="1" applyBorder="1" applyAlignment="1">
      <alignment horizontal="center" vertical="center"/>
    </xf>
    <xf numFmtId="0" fontId="54" fillId="0" borderId="1" xfId="0" applyFont="1" applyFill="1" applyBorder="1" applyAlignment="1">
      <alignment horizontal="center" vertical="center"/>
    </xf>
    <xf numFmtId="0" fontId="24" fillId="31" borderId="83" xfId="0" applyFont="1" applyFill="1" applyBorder="1" applyAlignment="1">
      <alignment horizontal="center" vertical="center"/>
    </xf>
    <xf numFmtId="0" fontId="25" fillId="31" borderId="83" xfId="0" applyFont="1" applyFill="1" applyBorder="1" applyAlignment="1">
      <alignment horizontal="center" vertical="center" wrapText="1"/>
    </xf>
    <xf numFmtId="0" fontId="25" fillId="31" borderId="83" xfId="0" applyFont="1" applyFill="1" applyBorder="1" applyAlignment="1">
      <alignment horizontal="center" vertical="center"/>
    </xf>
    <xf numFmtId="0" fontId="25" fillId="31" borderId="83" xfId="0" applyNumberFormat="1" applyFont="1" applyFill="1" applyBorder="1" applyAlignment="1">
      <alignment horizontal="center" vertical="center" wrapText="1"/>
    </xf>
    <xf numFmtId="2" fontId="25" fillId="31" borderId="83" xfId="0" applyNumberFormat="1" applyFont="1" applyFill="1" applyBorder="1" applyAlignment="1">
      <alignment horizontal="center" vertical="center" wrapText="1"/>
    </xf>
    <xf numFmtId="3" fontId="50" fillId="8" borderId="11" xfId="0" applyNumberFormat="1" applyFont="1" applyFill="1" applyBorder="1" applyAlignment="1">
      <alignment horizontal="center" vertical="center"/>
    </xf>
    <xf numFmtId="3" fontId="50" fillId="8" borderId="12" xfId="0" applyNumberFormat="1" applyFont="1" applyFill="1" applyBorder="1" applyAlignment="1">
      <alignment horizontal="center" vertical="center"/>
    </xf>
    <xf numFmtId="3" fontId="50" fillId="8" borderId="13" xfId="0" applyNumberFormat="1" applyFont="1" applyFill="1" applyBorder="1" applyAlignment="1">
      <alignment horizontal="center" vertical="center"/>
    </xf>
    <xf numFmtId="3" fontId="86" fillId="32" borderId="11" xfId="0" applyNumberFormat="1" applyFont="1" applyFill="1" applyBorder="1" applyAlignment="1">
      <alignment horizontal="center" vertical="center"/>
    </xf>
    <xf numFmtId="3" fontId="86" fillId="32" borderId="12" xfId="0" applyNumberFormat="1" applyFont="1" applyFill="1" applyBorder="1" applyAlignment="1">
      <alignment horizontal="center" vertical="center"/>
    </xf>
    <xf numFmtId="0" fontId="6" fillId="0" borderId="0" xfId="0" applyFont="1" applyBorder="1" applyAlignment="1">
      <alignment horizontal="center"/>
    </xf>
    <xf numFmtId="0" fontId="5" fillId="5" borderId="1" xfId="0" applyFont="1" applyFill="1" applyBorder="1" applyAlignment="1">
      <alignment horizontal="center" vertical="center"/>
    </xf>
    <xf numFmtId="0" fontId="5" fillId="5" borderId="11" xfId="0"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88" fillId="2" borderId="0" xfId="0" applyFont="1" applyFill="1" applyAlignment="1">
      <alignment horizontal="center"/>
    </xf>
    <xf numFmtId="0" fontId="88" fillId="2" borderId="0" xfId="0" applyFont="1" applyFill="1" applyAlignment="1">
      <alignment wrapText="1"/>
    </xf>
    <xf numFmtId="3" fontId="88" fillId="2" borderId="0" xfId="0" applyNumberFormat="1" applyFont="1" applyFill="1"/>
    <xf numFmtId="0" fontId="88" fillId="2" borderId="0" xfId="0" applyFont="1" applyFill="1"/>
    <xf numFmtId="0" fontId="89" fillId="2" borderId="0" xfId="0" applyNumberFormat="1" applyFont="1" applyFill="1" applyAlignment="1">
      <alignment horizontal="center" vertical="center"/>
    </xf>
    <xf numFmtId="0" fontId="90" fillId="2" borderId="0" xfId="0" applyFont="1" applyFill="1" applyAlignment="1">
      <alignment horizontal="center" vertical="center" wrapText="1"/>
    </xf>
    <xf numFmtId="0" fontId="90" fillId="2" borderId="0" xfId="0" applyFont="1" applyFill="1" applyAlignment="1">
      <alignment horizontal="center" vertical="center"/>
    </xf>
    <xf numFmtId="2" fontId="89" fillId="2" borderId="0" xfId="0" applyNumberFormat="1" applyFont="1" applyFill="1" applyAlignment="1">
      <alignment horizontal="center" vertical="center"/>
    </xf>
    <xf numFmtId="0" fontId="89" fillId="2" borderId="0" xfId="0" applyFont="1" applyFill="1" applyAlignment="1">
      <alignment horizontal="center" vertical="center"/>
    </xf>
    <xf numFmtId="0" fontId="89" fillId="2" borderId="0" xfId="0" applyFont="1" applyFill="1" applyAlignment="1">
      <alignment horizontal="center" vertical="center"/>
    </xf>
  </cellXfs>
  <cellStyles count="129">
    <cellStyle name="%20 - Vurgu1 2" xfId="9"/>
    <cellStyle name="%20 - Vurgu2 2" xfId="10"/>
    <cellStyle name="%20 - Vurgu3 2" xfId="11"/>
    <cellStyle name="%20 - Vurgu4 2" xfId="12"/>
    <cellStyle name="%20 - Vurgu5 2" xfId="13"/>
    <cellStyle name="%20 - Vurgu6 2" xfId="14"/>
    <cellStyle name="%40 - Vurgu1 2" xfId="15"/>
    <cellStyle name="%40 - Vurgu2 2" xfId="16"/>
    <cellStyle name="%40 - Vurgu3 2" xfId="17"/>
    <cellStyle name="%40 - Vurgu4 2" xfId="18"/>
    <cellStyle name="%40 - Vurgu5 2" xfId="19"/>
    <cellStyle name="%40 - Vurgu6 2" xfId="20"/>
    <cellStyle name="%60 - Vurgu1 2" xfId="21"/>
    <cellStyle name="%60 - Vurgu2 2" xfId="22"/>
    <cellStyle name="%60 - Vurgu3 2" xfId="23"/>
    <cellStyle name="%60 - Vurgu4 2" xfId="24"/>
    <cellStyle name="%60 - Vurgu5 2" xfId="25"/>
    <cellStyle name="%60 - Vurgu6 2" xfId="26"/>
    <cellStyle name="Açıklama Metni 2" xfId="27"/>
    <cellStyle name="Ana Başlık 2" xfId="28"/>
    <cellStyle name="Bağlı Hücre 2" xfId="29"/>
    <cellStyle name="Başlık 1 2" xfId="30"/>
    <cellStyle name="Başlık 2 2" xfId="31"/>
    <cellStyle name="Başlık 3 2" xfId="32"/>
    <cellStyle name="Başlık 4 2" xfId="33"/>
    <cellStyle name="Binlik Ayracı 2" xfId="34"/>
    <cellStyle name="Binlik Ayracı 2 2" xfId="35"/>
    <cellStyle name="Binlik Ayracı 3" xfId="36"/>
    <cellStyle name="Binlik Ayracı 3 2" xfId="37"/>
    <cellStyle name="Binlik Ayracı 3 3" xfId="38"/>
    <cellStyle name="Binlik Ayracı 3 4" xfId="39"/>
    <cellStyle name="Çıkış 2" xfId="40"/>
    <cellStyle name="Excel Built-in Bad" xfId="5"/>
    <cellStyle name="Excel Built-in Normal" xfId="41"/>
    <cellStyle name="Giriş 2" xfId="42"/>
    <cellStyle name="Hesaplama 2" xfId="43"/>
    <cellStyle name="İşaretli Hücre 2" xfId="44"/>
    <cellStyle name="İyi 2" xfId="45"/>
    <cellStyle name="Kötü 2" xfId="46"/>
    <cellStyle name="Normal" xfId="0" builtinId="0"/>
    <cellStyle name="Normal 10" xfId="47"/>
    <cellStyle name="Normal 11" xfId="48"/>
    <cellStyle name="Normal 12" xfId="49"/>
    <cellStyle name="Normal 13" xfId="50"/>
    <cellStyle name="Normal 14" xfId="51"/>
    <cellStyle name="Normal 15" xfId="52"/>
    <cellStyle name="Normal 16" xfId="53"/>
    <cellStyle name="Normal 17" xfId="54"/>
    <cellStyle name="Normal 18" xfId="55"/>
    <cellStyle name="Normal 19" xfId="56"/>
    <cellStyle name="Normal 2" xfId="2"/>
    <cellStyle name="Normal 2 10" xfId="58"/>
    <cellStyle name="Normal 2 11" xfId="59"/>
    <cellStyle name="Normal 2 12" xfId="60"/>
    <cellStyle name="Normal 2 13" xfId="61"/>
    <cellStyle name="Normal 2 14" xfId="62"/>
    <cellStyle name="Normal 2 15" xfId="63"/>
    <cellStyle name="Normal 2 16" xfId="64"/>
    <cellStyle name="Normal 2 17" xfId="65"/>
    <cellStyle name="Normal 2 18" xfId="66"/>
    <cellStyle name="Normal 2 19" xfId="67"/>
    <cellStyle name="Normal 2 2" xfId="68"/>
    <cellStyle name="Normal 2 20" xfId="69"/>
    <cellStyle name="Normal 2 21" xfId="70"/>
    <cellStyle name="Normal 2 22" xfId="57"/>
    <cellStyle name="Normal 2 3" xfId="71"/>
    <cellStyle name="Normal 2 4" xfId="72"/>
    <cellStyle name="Normal 2 5" xfId="73"/>
    <cellStyle name="Normal 2 6" xfId="74"/>
    <cellStyle name="Normal 2 7" xfId="75"/>
    <cellStyle name="Normal 2 8" xfId="76"/>
    <cellStyle name="Normal 2 9" xfId="77"/>
    <cellStyle name="Normal 21" xfId="78"/>
    <cellStyle name="Normal 3" xfId="6"/>
    <cellStyle name="Normal 3 2" xfId="80"/>
    <cellStyle name="Normal 3 3" xfId="81"/>
    <cellStyle name="Normal 3 4" xfId="79"/>
    <cellStyle name="Normal 4" xfId="8"/>
    <cellStyle name="Normal 4 2" xfId="83"/>
    <cellStyle name="Normal 4 3" xfId="82"/>
    <cellStyle name="Normal 5" xfId="84"/>
    <cellStyle name="Normal 6" xfId="85"/>
    <cellStyle name="Normal 7" xfId="86"/>
    <cellStyle name="Normal 8" xfId="87"/>
    <cellStyle name="Normal 9" xfId="88"/>
    <cellStyle name="Normal_2006 ihaleler 2" xfId="4"/>
    <cellStyle name="Normal_KÜLTÜR VE SOSYAL İŞLER MD 3.dönem" xfId="3"/>
    <cellStyle name="Normal_Sayfa1_1" xfId="7"/>
    <cellStyle name="Not 2" xfId="89"/>
    <cellStyle name="Nötr 2" xfId="90"/>
    <cellStyle name="Toplam 2" xfId="91"/>
    <cellStyle name="Uyarı Metni 2" xfId="92"/>
    <cellStyle name="Virgül" xfId="1" builtinId="3"/>
    <cellStyle name="Virgül [0]_190" xfId="93"/>
    <cellStyle name="Virgül 10" xfId="94"/>
    <cellStyle name="Virgül 11" xfId="95"/>
    <cellStyle name="Virgül 12" xfId="96"/>
    <cellStyle name="Virgül 13" xfId="97"/>
    <cellStyle name="Virgül 14" xfId="98"/>
    <cellStyle name="Virgül 15" xfId="99"/>
    <cellStyle name="Virgül 16" xfId="100"/>
    <cellStyle name="Virgül 17" xfId="101"/>
    <cellStyle name="Virgül 18" xfId="102"/>
    <cellStyle name="Virgül 19" xfId="103"/>
    <cellStyle name="Virgül 2" xfId="104"/>
    <cellStyle name="Virgül 20" xfId="105"/>
    <cellStyle name="Virgül 21" xfId="106"/>
    <cellStyle name="Virgül 22" xfId="107"/>
    <cellStyle name="Virgül 23" xfId="108"/>
    <cellStyle name="Virgül 24" xfId="109"/>
    <cellStyle name="Virgül 25" xfId="110"/>
    <cellStyle name="Virgül 26" xfId="111"/>
    <cellStyle name="Virgül 27" xfId="112"/>
    <cellStyle name="Virgül 28" xfId="113"/>
    <cellStyle name="Virgül 29" xfId="114"/>
    <cellStyle name="Virgül 3" xfId="115"/>
    <cellStyle name="Virgül 30" xfId="116"/>
    <cellStyle name="Virgül 4" xfId="117"/>
    <cellStyle name="Virgül 5" xfId="118"/>
    <cellStyle name="Virgül 6" xfId="119"/>
    <cellStyle name="Virgül 7" xfId="120"/>
    <cellStyle name="Virgül 8" xfId="121"/>
    <cellStyle name="Virgül 9" xfId="122"/>
    <cellStyle name="Vurgu1 2" xfId="123"/>
    <cellStyle name="Vurgu2 2" xfId="124"/>
    <cellStyle name="Vurgu3 2" xfId="125"/>
    <cellStyle name="Vurgu4 2" xfId="126"/>
    <cellStyle name="Vurgu5 2" xfId="127"/>
    <cellStyle name="Vurgu6 2" xfId="12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00000"/>
      <color rgb="FF9A0000"/>
      <color rgb="FFF1A5A5"/>
      <color rgb="FFFDD7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narkiroglu\Desktop\2023%20&#199;al&#305;&#351;ma%20ve%20&#304;&#351;%20Program&#305;\Kurumlar\gen&#231;lik%20sp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15">
          <cell r="K15">
            <v>0</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43"/>
  <sheetViews>
    <sheetView tabSelected="1" zoomScale="90" zoomScaleNormal="90" zoomScalePageLayoutView="70" workbookViewId="0">
      <pane ySplit="3" topLeftCell="A4" activePane="bottomLeft" state="frozen"/>
      <selection pane="bottomLeft" activeCell="D43" sqref="D43:F43"/>
    </sheetView>
  </sheetViews>
  <sheetFormatPr defaultRowHeight="15"/>
  <cols>
    <col min="1" max="1" width="7" style="5" customWidth="1"/>
    <col min="2" max="2" width="69.42578125" style="3" customWidth="1"/>
    <col min="3" max="3" width="22" style="3" customWidth="1"/>
    <col min="4" max="4" width="30" style="7" customWidth="1"/>
    <col min="5" max="5" width="28.7109375" style="8" customWidth="1"/>
    <col min="6" max="6" width="32.5703125" style="3" customWidth="1"/>
    <col min="7" max="7" width="20" customWidth="1"/>
    <col min="8" max="8" width="14" customWidth="1"/>
    <col min="9" max="9" width="18" customWidth="1"/>
    <col min="10" max="10" width="6.140625" customWidth="1"/>
  </cols>
  <sheetData>
    <row r="1" spans="1:8" ht="19.5" customHeight="1">
      <c r="A1" s="548" t="s">
        <v>855</v>
      </c>
      <c r="B1" s="548"/>
      <c r="C1" s="548"/>
      <c r="D1" s="548"/>
      <c r="E1" s="548"/>
      <c r="F1" s="548"/>
    </row>
    <row r="2" spans="1:8" ht="45.75" customHeight="1">
      <c r="A2" s="548"/>
      <c r="B2" s="548"/>
      <c r="C2" s="548"/>
      <c r="D2" s="548"/>
      <c r="E2" s="548"/>
      <c r="F2" s="548"/>
    </row>
    <row r="3" spans="1:8" s="9" customFormat="1" ht="52.5" customHeight="1">
      <c r="A3" s="251" t="s">
        <v>0</v>
      </c>
      <c r="B3" s="252" t="s">
        <v>122</v>
      </c>
      <c r="C3" s="252" t="s">
        <v>121</v>
      </c>
      <c r="D3" s="253" t="s">
        <v>6</v>
      </c>
      <c r="E3" s="254" t="s">
        <v>7</v>
      </c>
      <c r="F3" s="255" t="s">
        <v>8</v>
      </c>
    </row>
    <row r="4" spans="1:8" s="22" customFormat="1" ht="27" customHeight="1">
      <c r="A4" s="279">
        <v>1</v>
      </c>
      <c r="B4" s="280" t="s">
        <v>19</v>
      </c>
      <c r="C4" s="167">
        <v>12</v>
      </c>
      <c r="D4" s="68">
        <v>874700000</v>
      </c>
      <c r="E4" s="68">
        <v>927480</v>
      </c>
      <c r="F4" s="288">
        <v>0</v>
      </c>
    </row>
    <row r="5" spans="1:8" s="22" customFormat="1" ht="27" customHeight="1">
      <c r="A5" s="72">
        <v>2</v>
      </c>
      <c r="B5" s="281" t="s">
        <v>118</v>
      </c>
      <c r="C5" s="245">
        <v>24</v>
      </c>
      <c r="D5" s="68">
        <v>1156177014</v>
      </c>
      <c r="E5" s="68">
        <v>471347725</v>
      </c>
      <c r="F5" s="68">
        <v>359582000</v>
      </c>
    </row>
    <row r="6" spans="1:8" s="22" customFormat="1" ht="27" customHeight="1">
      <c r="A6" s="72">
        <v>3</v>
      </c>
      <c r="B6" s="281" t="s">
        <v>1991</v>
      </c>
      <c r="C6" s="245">
        <v>3</v>
      </c>
      <c r="D6" s="68">
        <v>13996248000</v>
      </c>
      <c r="E6" s="68">
        <v>11298895000</v>
      </c>
      <c r="F6" s="68">
        <v>2599353000</v>
      </c>
    </row>
    <row r="7" spans="1:8" s="24" customFormat="1" ht="27" customHeight="1">
      <c r="A7" s="72">
        <v>4</v>
      </c>
      <c r="B7" s="270" t="s">
        <v>21</v>
      </c>
      <c r="C7" s="245">
        <v>15</v>
      </c>
      <c r="D7" s="85">
        <v>3514832195.6599998</v>
      </c>
      <c r="E7" s="85">
        <v>152581364.61000001</v>
      </c>
      <c r="F7" s="85">
        <v>173681364.61000001</v>
      </c>
    </row>
    <row r="8" spans="1:8" s="25" customFormat="1" ht="27" customHeight="1">
      <c r="A8" s="72">
        <v>5</v>
      </c>
      <c r="B8" s="281" t="s">
        <v>526</v>
      </c>
      <c r="C8" s="245">
        <v>9</v>
      </c>
      <c r="D8" s="68">
        <v>185131861000</v>
      </c>
      <c r="E8" s="68">
        <v>139649188000</v>
      </c>
      <c r="F8" s="68">
        <v>11233469000</v>
      </c>
    </row>
    <row r="9" spans="1:8" s="25" customFormat="1" ht="27" customHeight="1">
      <c r="A9" s="72">
        <v>6</v>
      </c>
      <c r="B9" s="281" t="s">
        <v>89</v>
      </c>
      <c r="C9" s="245">
        <v>43</v>
      </c>
      <c r="D9" s="85">
        <v>10859676341</v>
      </c>
      <c r="E9" s="85">
        <v>940999284</v>
      </c>
      <c r="F9" s="85">
        <v>15695344</v>
      </c>
    </row>
    <row r="10" spans="1:8" s="25" customFormat="1" ht="27" customHeight="1">
      <c r="A10" s="72">
        <v>7</v>
      </c>
      <c r="B10" s="282" t="s">
        <v>537</v>
      </c>
      <c r="C10" s="245">
        <v>12</v>
      </c>
      <c r="D10" s="68">
        <v>21845000000</v>
      </c>
      <c r="E10" s="68">
        <v>31927998</v>
      </c>
      <c r="F10" s="68">
        <v>3679831000</v>
      </c>
    </row>
    <row r="11" spans="1:8" s="25" customFormat="1" ht="27" customHeight="1">
      <c r="A11" s="72">
        <v>8</v>
      </c>
      <c r="B11" s="281" t="s">
        <v>524</v>
      </c>
      <c r="C11" s="245">
        <v>8</v>
      </c>
      <c r="D11" s="68">
        <v>169454437</v>
      </c>
      <c r="E11" s="68">
        <v>0</v>
      </c>
      <c r="F11" s="68">
        <v>80000000</v>
      </c>
    </row>
    <row r="12" spans="1:8" s="25" customFormat="1" ht="27" customHeight="1">
      <c r="A12" s="72">
        <v>9</v>
      </c>
      <c r="B12" s="281" t="s">
        <v>37</v>
      </c>
      <c r="C12" s="245">
        <v>26</v>
      </c>
      <c r="D12" s="68">
        <v>3529148135.9369998</v>
      </c>
      <c r="E12" s="68">
        <v>834677407.74339998</v>
      </c>
      <c r="F12" s="68">
        <v>1542013788.4803996</v>
      </c>
    </row>
    <row r="13" spans="1:8" s="25" customFormat="1" ht="27" customHeight="1">
      <c r="A13" s="72">
        <v>10</v>
      </c>
      <c r="B13" s="281" t="s">
        <v>49</v>
      </c>
      <c r="C13" s="245">
        <v>108</v>
      </c>
      <c r="D13" s="85">
        <v>30389189145.500294</v>
      </c>
      <c r="E13" s="85">
        <v>847747556.81999993</v>
      </c>
      <c r="F13" s="85">
        <v>2777843407</v>
      </c>
    </row>
    <row r="14" spans="1:8" s="26" customFormat="1" ht="27" customHeight="1">
      <c r="A14" s="72">
        <v>11</v>
      </c>
      <c r="B14" s="281" t="s">
        <v>88</v>
      </c>
      <c r="C14" s="245">
        <v>24</v>
      </c>
      <c r="D14" s="68">
        <v>3435031650.2999997</v>
      </c>
      <c r="E14" s="68">
        <v>1908763031.25</v>
      </c>
      <c r="F14" s="68">
        <v>1009387516.51</v>
      </c>
      <c r="G14" s="27"/>
      <c r="H14" s="27"/>
    </row>
    <row r="15" spans="1:8" s="26" customFormat="1" ht="27" customHeight="1">
      <c r="A15" s="72">
        <v>12</v>
      </c>
      <c r="B15" s="282" t="s">
        <v>120</v>
      </c>
      <c r="C15" s="245">
        <v>15</v>
      </c>
      <c r="D15" s="85">
        <v>7874609494</v>
      </c>
      <c r="E15" s="85">
        <v>876371735.45999992</v>
      </c>
      <c r="F15" s="85">
        <v>1157454000</v>
      </c>
    </row>
    <row r="16" spans="1:8" s="25" customFormat="1" ht="27" customHeight="1">
      <c r="A16" s="72">
        <v>13</v>
      </c>
      <c r="B16" s="281" t="s">
        <v>95</v>
      </c>
      <c r="C16" s="245">
        <v>7</v>
      </c>
      <c r="D16" s="85">
        <v>193143309</v>
      </c>
      <c r="E16" s="85">
        <v>59646776</v>
      </c>
      <c r="F16" s="85">
        <v>130000000</v>
      </c>
    </row>
    <row r="17" spans="1:6" s="25" customFormat="1" ht="27" customHeight="1">
      <c r="A17" s="72">
        <v>14</v>
      </c>
      <c r="B17" s="283" t="s">
        <v>84</v>
      </c>
      <c r="C17" s="100">
        <v>10</v>
      </c>
      <c r="D17" s="138">
        <v>47512000</v>
      </c>
      <c r="E17" s="138">
        <v>0</v>
      </c>
      <c r="F17" s="138">
        <v>47512000</v>
      </c>
    </row>
    <row r="18" spans="1:6" s="25" customFormat="1" ht="27" customHeight="1">
      <c r="A18" s="72">
        <v>15</v>
      </c>
      <c r="B18" s="282" t="s">
        <v>50</v>
      </c>
      <c r="C18" s="245">
        <v>68</v>
      </c>
      <c r="D18" s="85">
        <v>3326862866.8499999</v>
      </c>
      <c r="E18" s="85">
        <v>1082604301.7</v>
      </c>
      <c r="F18" s="85"/>
    </row>
    <row r="19" spans="1:6" s="23" customFormat="1" ht="27" customHeight="1">
      <c r="A19" s="72">
        <v>16</v>
      </c>
      <c r="B19" s="282" t="s">
        <v>101</v>
      </c>
      <c r="C19" s="65">
        <v>13</v>
      </c>
      <c r="D19" s="85">
        <v>1144346960</v>
      </c>
      <c r="E19" s="85">
        <v>319701020</v>
      </c>
      <c r="F19" s="85">
        <v>210874000</v>
      </c>
    </row>
    <row r="20" spans="1:6" s="28" customFormat="1" ht="27" customHeight="1">
      <c r="A20" s="72">
        <v>17</v>
      </c>
      <c r="B20" s="281" t="s">
        <v>105</v>
      </c>
      <c r="C20" s="245">
        <v>20</v>
      </c>
      <c r="D20" s="68">
        <v>12490863622</v>
      </c>
      <c r="E20" s="68">
        <v>2503686813</v>
      </c>
      <c r="F20" s="68">
        <v>1463890000</v>
      </c>
    </row>
    <row r="21" spans="1:6" s="28" customFormat="1" ht="27" customHeight="1">
      <c r="A21" s="72">
        <v>18</v>
      </c>
      <c r="B21" s="282" t="s">
        <v>83</v>
      </c>
      <c r="C21" s="65">
        <v>34</v>
      </c>
      <c r="D21" s="85">
        <v>874097518</v>
      </c>
      <c r="E21" s="85">
        <v>438965364</v>
      </c>
      <c r="F21" s="85">
        <v>396681682</v>
      </c>
    </row>
    <row r="22" spans="1:6" s="29" customFormat="1" ht="27" customHeight="1">
      <c r="A22" s="72">
        <v>19</v>
      </c>
      <c r="B22" s="284" t="s">
        <v>25</v>
      </c>
      <c r="C22" s="246">
        <v>12</v>
      </c>
      <c r="D22" s="85">
        <v>87740592.280000001</v>
      </c>
      <c r="E22" s="85">
        <v>49616118.039999999</v>
      </c>
      <c r="F22" s="85">
        <v>38124472.730000004</v>
      </c>
    </row>
    <row r="23" spans="1:6" s="30" customFormat="1" ht="27" customHeight="1">
      <c r="A23" s="72">
        <v>20</v>
      </c>
      <c r="B23" s="285" t="s">
        <v>504</v>
      </c>
      <c r="C23" s="245">
        <v>65</v>
      </c>
      <c r="D23" s="85">
        <v>2030097178.4999998</v>
      </c>
      <c r="E23" s="85">
        <v>582782443.80000007</v>
      </c>
      <c r="F23" s="85">
        <v>0</v>
      </c>
    </row>
    <row r="24" spans="1:6" s="28" customFormat="1" ht="27" customHeight="1">
      <c r="A24" s="72">
        <v>21</v>
      </c>
      <c r="B24" s="281" t="s">
        <v>48</v>
      </c>
      <c r="C24" s="245">
        <v>41</v>
      </c>
      <c r="D24" s="68">
        <v>65566022521.326881</v>
      </c>
      <c r="E24" s="68">
        <v>29440235971.486496</v>
      </c>
      <c r="F24" s="68">
        <v>1110245935.4197531</v>
      </c>
    </row>
    <row r="25" spans="1:6" s="31" customFormat="1" ht="27" customHeight="1">
      <c r="A25" s="72">
        <v>22</v>
      </c>
      <c r="B25" s="285" t="s">
        <v>53</v>
      </c>
      <c r="C25" s="245">
        <v>12</v>
      </c>
      <c r="D25" s="85">
        <v>822750122</v>
      </c>
      <c r="E25" s="85">
        <v>107981622</v>
      </c>
      <c r="F25" s="85">
        <v>321271000</v>
      </c>
    </row>
    <row r="26" spans="1:6" s="32" customFormat="1" ht="27" customHeight="1">
      <c r="A26" s="350">
        <v>23</v>
      </c>
      <c r="B26" s="351" t="s">
        <v>45</v>
      </c>
      <c r="C26" s="352">
        <v>441</v>
      </c>
      <c r="D26" s="353">
        <v>14629581050.599998</v>
      </c>
      <c r="E26" s="353">
        <v>1076816982.4628432</v>
      </c>
      <c r="F26" s="353">
        <v>6628484159.2638302</v>
      </c>
    </row>
    <row r="27" spans="1:6" s="32" customFormat="1" ht="27" customHeight="1">
      <c r="A27" s="279">
        <v>24</v>
      </c>
      <c r="B27" s="280" t="s">
        <v>113</v>
      </c>
      <c r="C27" s="348">
        <v>11</v>
      </c>
      <c r="D27" s="288">
        <v>1052431000</v>
      </c>
      <c r="E27" s="288">
        <v>253133000</v>
      </c>
      <c r="F27" s="288">
        <v>281752000</v>
      </c>
    </row>
    <row r="28" spans="1:6" s="33" customFormat="1" ht="27" customHeight="1">
      <c r="A28" s="72">
        <v>25</v>
      </c>
      <c r="B28" s="284" t="s">
        <v>114</v>
      </c>
      <c r="C28" s="246">
        <v>12</v>
      </c>
      <c r="D28" s="138">
        <v>298872352</v>
      </c>
      <c r="E28" s="138">
        <v>64814427</v>
      </c>
      <c r="F28" s="138">
        <v>85000000</v>
      </c>
    </row>
    <row r="29" spans="1:6" s="28" customFormat="1" ht="27" customHeight="1">
      <c r="A29" s="72">
        <v>26</v>
      </c>
      <c r="B29" s="281" t="s">
        <v>525</v>
      </c>
      <c r="C29" s="245">
        <v>4</v>
      </c>
      <c r="D29" s="68">
        <v>73025350</v>
      </c>
      <c r="E29" s="68">
        <v>39690789</v>
      </c>
      <c r="F29" s="68">
        <v>14524560</v>
      </c>
    </row>
    <row r="30" spans="1:6" s="28" customFormat="1" ht="27" customHeight="1">
      <c r="A30" s="72">
        <v>27</v>
      </c>
      <c r="B30" s="281" t="s">
        <v>539</v>
      </c>
      <c r="C30" s="245">
        <v>23</v>
      </c>
      <c r="D30" s="85">
        <v>1973448403.8099999</v>
      </c>
      <c r="E30" s="85">
        <v>817866750.46000004</v>
      </c>
      <c r="F30" s="85">
        <v>0</v>
      </c>
    </row>
    <row r="31" spans="1:6" s="34" customFormat="1" ht="27" customHeight="1">
      <c r="A31" s="72">
        <v>28</v>
      </c>
      <c r="B31" s="281" t="s">
        <v>115</v>
      </c>
      <c r="C31" s="245">
        <v>13</v>
      </c>
      <c r="D31" s="85">
        <v>1100145836</v>
      </c>
      <c r="E31" s="85">
        <v>3611813.33</v>
      </c>
      <c r="F31" s="85">
        <v>164400000</v>
      </c>
    </row>
    <row r="32" spans="1:6" s="28" customFormat="1" ht="27" customHeight="1">
      <c r="A32" s="72">
        <v>29</v>
      </c>
      <c r="B32" s="284" t="s">
        <v>90</v>
      </c>
      <c r="C32" s="246">
        <v>7</v>
      </c>
      <c r="D32" s="138">
        <v>5900000</v>
      </c>
      <c r="E32" s="138">
        <v>0</v>
      </c>
      <c r="F32" s="138">
        <v>5900000</v>
      </c>
    </row>
    <row r="33" spans="1:6" s="35" customFormat="1" ht="27" customHeight="1">
      <c r="A33" s="72">
        <v>30</v>
      </c>
      <c r="B33" s="285" t="s">
        <v>55</v>
      </c>
      <c r="C33" s="245">
        <v>13</v>
      </c>
      <c r="D33" s="85">
        <v>9125694</v>
      </c>
      <c r="E33" s="85">
        <v>0</v>
      </c>
      <c r="F33" s="85">
        <v>9125694</v>
      </c>
    </row>
    <row r="34" spans="1:6" s="35" customFormat="1" ht="27" customHeight="1">
      <c r="A34" s="72">
        <v>31</v>
      </c>
      <c r="B34" s="281" t="s">
        <v>85</v>
      </c>
      <c r="C34" s="245">
        <v>41</v>
      </c>
      <c r="D34" s="68">
        <v>340896113.04250008</v>
      </c>
      <c r="E34" s="68">
        <v>131006901.61</v>
      </c>
      <c r="F34" s="68">
        <v>145983423</v>
      </c>
    </row>
    <row r="35" spans="1:6" s="35" customFormat="1" ht="27" customHeight="1">
      <c r="A35" s="72">
        <v>32</v>
      </c>
      <c r="B35" s="281" t="s">
        <v>75</v>
      </c>
      <c r="C35" s="245">
        <v>31</v>
      </c>
      <c r="D35" s="85">
        <v>3882140761.2699995</v>
      </c>
      <c r="E35" s="85">
        <v>432340303.72000003</v>
      </c>
      <c r="F35" s="85">
        <v>573582306.88</v>
      </c>
    </row>
    <row r="36" spans="1:6" s="35" customFormat="1" ht="27" customHeight="1">
      <c r="A36" s="72">
        <v>33</v>
      </c>
      <c r="B36" s="281" t="s">
        <v>56</v>
      </c>
      <c r="C36" s="245">
        <v>9</v>
      </c>
      <c r="D36" s="68">
        <v>2070794103</v>
      </c>
      <c r="E36" s="68">
        <v>301002025.63</v>
      </c>
      <c r="F36" s="68">
        <v>708000000</v>
      </c>
    </row>
    <row r="37" spans="1:6" s="36" customFormat="1" ht="27" customHeight="1">
      <c r="A37" s="72">
        <v>34</v>
      </c>
      <c r="B37" s="281" t="s">
        <v>538</v>
      </c>
      <c r="C37" s="245">
        <v>2</v>
      </c>
      <c r="D37" s="85">
        <v>23643958</v>
      </c>
      <c r="E37" s="85">
        <v>23643958</v>
      </c>
      <c r="F37" s="85">
        <v>23643958</v>
      </c>
    </row>
    <row r="38" spans="1:6" s="37" customFormat="1" ht="27" customHeight="1">
      <c r="A38" s="72">
        <v>35</v>
      </c>
      <c r="B38" s="281" t="s">
        <v>116</v>
      </c>
      <c r="C38" s="245">
        <v>6</v>
      </c>
      <c r="D38" s="85">
        <v>470334551</v>
      </c>
      <c r="E38" s="85">
        <v>166223644.51999998</v>
      </c>
      <c r="F38" s="85">
        <v>115002000</v>
      </c>
    </row>
    <row r="39" spans="1:6" s="37" customFormat="1" ht="27" customHeight="1">
      <c r="A39" s="72">
        <v>36</v>
      </c>
      <c r="B39" s="284" t="s">
        <v>133</v>
      </c>
      <c r="C39" s="246">
        <v>1</v>
      </c>
      <c r="D39" s="138">
        <v>2036000</v>
      </c>
      <c r="E39" s="138">
        <v>0</v>
      </c>
      <c r="F39" s="138">
        <v>2036000</v>
      </c>
    </row>
    <row r="40" spans="1:6" s="30" customFormat="1" ht="27" customHeight="1">
      <c r="A40" s="72">
        <v>37</v>
      </c>
      <c r="B40" s="284" t="s">
        <v>2667</v>
      </c>
      <c r="C40" s="246">
        <v>1</v>
      </c>
      <c r="D40" s="138">
        <v>2000000</v>
      </c>
      <c r="E40" s="138">
        <v>0</v>
      </c>
      <c r="F40" s="138">
        <v>2000000</v>
      </c>
    </row>
    <row r="41" spans="1:6" s="30" customFormat="1" ht="27" customHeight="1">
      <c r="A41" s="72">
        <v>38</v>
      </c>
      <c r="B41" s="281" t="s">
        <v>76</v>
      </c>
      <c r="C41" s="245">
        <v>17</v>
      </c>
      <c r="D41" s="85">
        <v>39679130</v>
      </c>
      <c r="E41" s="85">
        <v>7203694.0799999982</v>
      </c>
      <c r="F41" s="85">
        <v>27435435.48</v>
      </c>
    </row>
    <row r="42" spans="1:6" s="30" customFormat="1" ht="27" customHeight="1">
      <c r="A42" s="286">
        <v>39</v>
      </c>
      <c r="B42" s="287" t="s">
        <v>117</v>
      </c>
      <c r="C42" s="162">
        <v>11</v>
      </c>
      <c r="D42" s="289">
        <v>577335000</v>
      </c>
      <c r="E42" s="289">
        <v>138626000</v>
      </c>
      <c r="F42" s="289">
        <v>210860000</v>
      </c>
    </row>
    <row r="43" spans="1:6" s="11" customFormat="1" ht="54" customHeight="1">
      <c r="A43" s="546" t="s">
        <v>123</v>
      </c>
      <c r="B43" s="547"/>
      <c r="C43" s="330">
        <f>SUM(C4:C42)</f>
        <v>1224</v>
      </c>
      <c r="D43" s="519">
        <f>SUM(D4:D42)</f>
        <v>395910753406.07672</v>
      </c>
      <c r="E43" s="520">
        <f>SUM(E4:E42)</f>
        <v>195054627302.72269</v>
      </c>
      <c r="F43" s="520">
        <f>SUM(F4:F42)</f>
        <v>37344639047.373985</v>
      </c>
    </row>
  </sheetData>
  <sortState ref="B4:F16">
    <sortCondition ref="B4:B16"/>
  </sortState>
  <mergeCells count="2">
    <mergeCell ref="A43:B43"/>
    <mergeCell ref="A1:F2"/>
  </mergeCells>
  <pageMargins left="0.43307086614173229" right="0.31496062992125984" top="0.51181102362204722" bottom="0.31496062992125984" header="0.31496062992125984" footer="0.31496062992125984"/>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2"/>
  <sheetViews>
    <sheetView workbookViewId="0">
      <selection activeCell="F14" sqref="F14"/>
    </sheetView>
  </sheetViews>
  <sheetFormatPr defaultRowHeight="15"/>
  <cols>
    <col min="1" max="1" width="36" style="349" customWidth="1"/>
    <col min="2" max="2" width="12.140625" customWidth="1"/>
    <col min="3" max="3" width="28.5703125" customWidth="1"/>
    <col min="4" max="4" width="27" customWidth="1"/>
    <col min="5" max="5" width="26.85546875" customWidth="1"/>
    <col min="7" max="7" width="23.42578125" customWidth="1"/>
    <col min="8" max="8" width="24.7109375" customWidth="1"/>
    <col min="9" max="9" width="25.42578125" customWidth="1"/>
  </cols>
  <sheetData>
    <row r="1" spans="1:9" ht="52.5" customHeight="1">
      <c r="A1" s="549" t="s">
        <v>2600</v>
      </c>
      <c r="B1" s="549"/>
      <c r="C1" s="549"/>
      <c r="D1" s="549"/>
      <c r="E1" s="549"/>
    </row>
    <row r="2" spans="1:9" ht="40.5" customHeight="1">
      <c r="A2" s="508" t="s">
        <v>125</v>
      </c>
      <c r="B2" s="258" t="s">
        <v>126</v>
      </c>
      <c r="C2" s="259" t="s">
        <v>127</v>
      </c>
      <c r="D2" s="259" t="s">
        <v>128</v>
      </c>
      <c r="E2" s="260" t="s">
        <v>129</v>
      </c>
    </row>
    <row r="3" spans="1:9" ht="40.5" customHeight="1">
      <c r="A3" s="509" t="s">
        <v>2603</v>
      </c>
      <c r="B3" s="290">
        <v>148</v>
      </c>
      <c r="C3" s="256">
        <v>20512440575.460003</v>
      </c>
      <c r="D3" s="256">
        <v>3741766539.3600006</v>
      </c>
      <c r="E3" s="256">
        <v>1276721881.1200001</v>
      </c>
    </row>
    <row r="4" spans="1:9" ht="40.5" customHeight="1">
      <c r="A4" s="509" t="s">
        <v>1820</v>
      </c>
      <c r="B4" s="290">
        <v>720</v>
      </c>
      <c r="C4" s="256">
        <v>37661160664.477005</v>
      </c>
      <c r="D4" s="256">
        <v>7146090415.016243</v>
      </c>
      <c r="E4" s="256">
        <v>11469766102.474228</v>
      </c>
      <c r="G4" s="18"/>
      <c r="H4" s="18"/>
      <c r="I4" s="18"/>
    </row>
    <row r="5" spans="1:9" ht="40.5" customHeight="1">
      <c r="A5" s="509" t="s">
        <v>39</v>
      </c>
      <c r="B5" s="290">
        <v>57</v>
      </c>
      <c r="C5" s="256">
        <v>41817826822</v>
      </c>
      <c r="D5" s="256">
        <v>12087809285</v>
      </c>
      <c r="E5" s="256">
        <v>7584410265</v>
      </c>
      <c r="G5" s="18"/>
      <c r="H5" s="18"/>
      <c r="I5" s="18"/>
    </row>
    <row r="6" spans="1:9" ht="40.5" customHeight="1">
      <c r="A6" s="509" t="s">
        <v>928</v>
      </c>
      <c r="B6" s="290">
        <v>122</v>
      </c>
      <c r="C6" s="256">
        <v>43120241072.50029</v>
      </c>
      <c r="D6" s="256">
        <v>2694747556.8199997</v>
      </c>
      <c r="E6" s="256">
        <v>4098443407</v>
      </c>
      <c r="G6" s="18"/>
      <c r="H6" s="18"/>
      <c r="I6" s="18"/>
    </row>
    <row r="7" spans="1:9" ht="40.5" customHeight="1">
      <c r="A7" s="509" t="s">
        <v>1978</v>
      </c>
      <c r="B7" s="290">
        <v>69</v>
      </c>
      <c r="C7" s="256">
        <v>862493165</v>
      </c>
      <c r="D7" s="256">
        <v>16110222.08</v>
      </c>
      <c r="E7" s="256">
        <v>87767473.480000004</v>
      </c>
      <c r="G7" s="18"/>
    </row>
    <row r="8" spans="1:9" ht="40.5" customHeight="1">
      <c r="A8" s="510" t="s">
        <v>2602</v>
      </c>
      <c r="B8" s="291">
        <v>108</v>
      </c>
      <c r="C8" s="257">
        <v>251936591106.36938</v>
      </c>
      <c r="D8" s="257">
        <v>169368103284.0965</v>
      </c>
      <c r="E8" s="257">
        <v>12827529918.419754</v>
      </c>
    </row>
    <row r="9" spans="1:9" s="11" customFormat="1" ht="40.5" customHeight="1">
      <c r="A9" s="511" t="s">
        <v>509</v>
      </c>
      <c r="B9" s="261">
        <v>1224</v>
      </c>
      <c r="C9" s="262">
        <v>395910753406.07672</v>
      </c>
      <c r="D9" s="262">
        <v>195054627302.72269</v>
      </c>
      <c r="E9" s="263">
        <v>37344639047.373985</v>
      </c>
    </row>
    <row r="10" spans="1:9">
      <c r="C10" s="19"/>
    </row>
    <row r="12" spans="1:9">
      <c r="C12" s="18"/>
      <c r="D12" s="18"/>
      <c r="E12" s="18"/>
    </row>
  </sheetData>
  <sortState ref="A2:E10">
    <sortCondition descending="1" ref="E4"/>
  </sortState>
  <mergeCells count="1">
    <mergeCell ref="A1:E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389"/>
  <sheetViews>
    <sheetView view="pageBreakPreview" zoomScale="60" zoomScaleNormal="55" zoomScalePageLayoutView="70" workbookViewId="0">
      <pane ySplit="5" topLeftCell="A1371" activePane="bottomLeft" state="frozen"/>
      <selection pane="bottomLeft" activeCell="A1374" sqref="A1374:P1374"/>
    </sheetView>
  </sheetViews>
  <sheetFormatPr defaultRowHeight="15.75"/>
  <cols>
    <col min="1" max="1" width="6.5703125" style="42" customWidth="1"/>
    <col min="2" max="2" width="18.7109375" style="395" customWidth="1"/>
    <col min="3" max="3" width="98.28515625" style="53" customWidth="1"/>
    <col min="4" max="4" width="18.85546875" style="54" customWidth="1"/>
    <col min="5" max="5" width="34.7109375" style="54" customWidth="1"/>
    <col min="6" max="6" width="11" style="108" customWidth="1"/>
    <col min="7" max="7" width="11.42578125" style="108" customWidth="1"/>
    <col min="8" max="8" width="19.85546875" style="55" customWidth="1"/>
    <col min="9" max="9" width="19.28515625" style="56" customWidth="1"/>
    <col min="10" max="10" width="17.28515625" style="42" customWidth="1"/>
    <col min="11" max="11" width="15.28515625" style="42" customWidth="1"/>
    <col min="12" max="12" width="17" style="42" bestFit="1" customWidth="1"/>
    <col min="13" max="13" width="14.5703125" style="42" customWidth="1"/>
    <col min="14" max="14" width="16" style="42" customWidth="1"/>
    <col min="15" max="15" width="15.28515625" style="42" customWidth="1"/>
    <col min="16" max="16" width="23.42578125" style="423" customWidth="1"/>
    <col min="17" max="16384" width="9.140625" style="2"/>
  </cols>
  <sheetData>
    <row r="1" spans="1:16" ht="24.75" customHeight="1">
      <c r="A1" s="567" t="s">
        <v>893</v>
      </c>
      <c r="B1" s="568"/>
      <c r="C1" s="568"/>
      <c r="D1" s="568"/>
      <c r="E1" s="568"/>
      <c r="F1" s="568"/>
      <c r="G1" s="568"/>
      <c r="H1" s="568"/>
      <c r="I1" s="568"/>
      <c r="J1" s="568"/>
      <c r="K1" s="568"/>
      <c r="L1" s="568"/>
      <c r="M1" s="568"/>
      <c r="N1" s="568"/>
      <c r="O1" s="568"/>
      <c r="P1" s="569"/>
    </row>
    <row r="2" spans="1:16" ht="29.25" customHeight="1" thickBot="1">
      <c r="A2" s="570"/>
      <c r="B2" s="571"/>
      <c r="C2" s="571"/>
      <c r="D2" s="571"/>
      <c r="E2" s="571"/>
      <c r="F2" s="571"/>
      <c r="G2" s="571"/>
      <c r="H2" s="571"/>
      <c r="I2" s="571"/>
      <c r="J2" s="571"/>
      <c r="K2" s="571"/>
      <c r="L2" s="571"/>
      <c r="M2" s="571"/>
      <c r="N2" s="571"/>
      <c r="O2" s="571"/>
      <c r="P2" s="572"/>
    </row>
    <row r="3" spans="1:16" ht="5.0999999999999996" customHeight="1">
      <c r="A3" s="2"/>
      <c r="C3" s="57"/>
      <c r="D3" s="42"/>
      <c r="H3" s="42"/>
      <c r="I3" s="42"/>
      <c r="P3" s="264"/>
    </row>
    <row r="4" spans="1:16" s="42" customFormat="1" ht="42" customHeight="1">
      <c r="A4" s="573" t="s">
        <v>0</v>
      </c>
      <c r="B4" s="574" t="s">
        <v>1</v>
      </c>
      <c r="C4" s="574" t="s">
        <v>2</v>
      </c>
      <c r="D4" s="574" t="s">
        <v>3</v>
      </c>
      <c r="E4" s="574" t="s">
        <v>4</v>
      </c>
      <c r="F4" s="575" t="s">
        <v>5</v>
      </c>
      <c r="G4" s="575"/>
      <c r="H4" s="576" t="s">
        <v>6</v>
      </c>
      <c r="I4" s="577" t="s">
        <v>7</v>
      </c>
      <c r="J4" s="574" t="s">
        <v>8</v>
      </c>
      <c r="K4" s="574"/>
      <c r="L4" s="574" t="s">
        <v>11</v>
      </c>
      <c r="M4" s="574"/>
      <c r="N4" s="574"/>
      <c r="O4" s="574"/>
      <c r="P4" s="578" t="s">
        <v>16</v>
      </c>
    </row>
    <row r="5" spans="1:16" s="42" customFormat="1" ht="38.25" customHeight="1">
      <c r="A5" s="573"/>
      <c r="B5" s="574"/>
      <c r="C5" s="574"/>
      <c r="D5" s="574"/>
      <c r="E5" s="574"/>
      <c r="F5" s="447" t="s">
        <v>17</v>
      </c>
      <c r="G5" s="447" t="s">
        <v>18</v>
      </c>
      <c r="H5" s="576"/>
      <c r="I5" s="577"/>
      <c r="J5" s="110" t="s">
        <v>9</v>
      </c>
      <c r="K5" s="110" t="s">
        <v>10</v>
      </c>
      <c r="L5" s="110" t="s">
        <v>12</v>
      </c>
      <c r="M5" s="110" t="s">
        <v>13</v>
      </c>
      <c r="N5" s="110" t="s">
        <v>14</v>
      </c>
      <c r="O5" s="110" t="s">
        <v>15</v>
      </c>
      <c r="P5" s="578"/>
    </row>
    <row r="6" spans="1:16" ht="5.0999999999999996" customHeight="1">
      <c r="A6" s="2"/>
      <c r="C6" s="57"/>
      <c r="D6" s="42"/>
      <c r="H6" s="42"/>
      <c r="I6" s="42"/>
      <c r="P6" s="264"/>
    </row>
    <row r="7" spans="1:16" s="43" customFormat="1" ht="45" customHeight="1">
      <c r="A7" s="562" t="s">
        <v>135</v>
      </c>
      <c r="B7" s="562"/>
      <c r="C7" s="562"/>
      <c r="D7" s="562"/>
      <c r="E7" s="562"/>
      <c r="F7" s="562"/>
      <c r="G7" s="562"/>
      <c r="H7" s="562"/>
      <c r="I7" s="562"/>
      <c r="J7" s="562"/>
      <c r="K7" s="562"/>
      <c r="L7" s="562"/>
      <c r="M7" s="562"/>
      <c r="N7" s="562"/>
      <c r="O7" s="562"/>
      <c r="P7" s="562"/>
    </row>
    <row r="8" spans="1:16" ht="45" customHeight="1">
      <c r="A8" s="561" t="s">
        <v>78</v>
      </c>
      <c r="B8" s="561"/>
      <c r="C8" s="561"/>
      <c r="D8" s="561"/>
      <c r="E8" s="561"/>
      <c r="F8" s="561"/>
      <c r="G8" s="561"/>
      <c r="H8" s="561"/>
      <c r="I8" s="561"/>
      <c r="J8" s="561"/>
      <c r="K8" s="561"/>
      <c r="L8" s="561"/>
      <c r="M8" s="561"/>
      <c r="N8" s="561"/>
      <c r="O8" s="561"/>
      <c r="P8" s="561"/>
    </row>
    <row r="9" spans="1:16" s="44" customFormat="1" ht="69.75" customHeight="1">
      <c r="A9" s="347">
        <v>1</v>
      </c>
      <c r="B9" s="394" t="s">
        <v>1820</v>
      </c>
      <c r="C9" s="354" t="s">
        <v>32</v>
      </c>
      <c r="D9" s="355" t="s">
        <v>1912</v>
      </c>
      <c r="E9" s="356" t="s">
        <v>1913</v>
      </c>
      <c r="F9" s="448">
        <v>2023</v>
      </c>
      <c r="G9" s="448">
        <v>2023</v>
      </c>
      <c r="H9" s="358">
        <v>2000000</v>
      </c>
      <c r="I9" s="358">
        <v>0</v>
      </c>
      <c r="J9" s="358">
        <v>2000000</v>
      </c>
      <c r="K9" s="358" t="s">
        <v>540</v>
      </c>
      <c r="L9" s="358">
        <v>500000</v>
      </c>
      <c r="M9" s="358">
        <v>500000</v>
      </c>
      <c r="N9" s="358">
        <v>500000</v>
      </c>
      <c r="O9" s="358">
        <v>500000</v>
      </c>
      <c r="P9" s="384" t="s">
        <v>1914</v>
      </c>
    </row>
    <row r="10" spans="1:16" s="4" customFormat="1" ht="45" customHeight="1">
      <c r="A10" s="565" t="s">
        <v>20</v>
      </c>
      <c r="B10" s="565"/>
      <c r="C10" s="565"/>
      <c r="D10" s="565"/>
      <c r="E10" s="565"/>
      <c r="F10" s="565"/>
      <c r="G10" s="565"/>
      <c r="H10" s="359">
        <f t="shared" ref="H10:O10" si="0">SUM(H9)</f>
        <v>2000000</v>
      </c>
      <c r="I10" s="359">
        <f t="shared" si="0"/>
        <v>0</v>
      </c>
      <c r="J10" s="359">
        <f t="shared" si="0"/>
        <v>2000000</v>
      </c>
      <c r="K10" s="359">
        <f t="shared" si="0"/>
        <v>0</v>
      </c>
      <c r="L10" s="359">
        <f t="shared" si="0"/>
        <v>500000</v>
      </c>
      <c r="M10" s="359">
        <f t="shared" si="0"/>
        <v>500000</v>
      </c>
      <c r="N10" s="359">
        <f t="shared" si="0"/>
        <v>500000</v>
      </c>
      <c r="O10" s="359">
        <f t="shared" si="0"/>
        <v>500000</v>
      </c>
      <c r="P10" s="385"/>
    </row>
    <row r="11" spans="1:16" ht="45" customHeight="1">
      <c r="A11" s="581"/>
      <c r="B11" s="582"/>
      <c r="C11" s="582"/>
      <c r="D11" s="582"/>
      <c r="E11" s="582"/>
      <c r="F11" s="582"/>
      <c r="G11" s="582"/>
      <c r="H11" s="582"/>
      <c r="I11" s="582"/>
      <c r="J11" s="582"/>
      <c r="K11" s="582"/>
      <c r="L11" s="582"/>
      <c r="M11" s="582"/>
      <c r="N11" s="582"/>
      <c r="O11" s="582"/>
      <c r="P11" s="583"/>
    </row>
    <row r="12" spans="1:16" ht="45" customHeight="1">
      <c r="A12" s="561" t="s">
        <v>83</v>
      </c>
      <c r="B12" s="561"/>
      <c r="C12" s="561"/>
      <c r="D12" s="561"/>
      <c r="E12" s="561"/>
      <c r="F12" s="561"/>
      <c r="G12" s="561"/>
      <c r="H12" s="561"/>
      <c r="I12" s="561"/>
      <c r="J12" s="561"/>
      <c r="K12" s="561"/>
      <c r="L12" s="561"/>
      <c r="M12" s="561"/>
      <c r="N12" s="561"/>
      <c r="O12" s="561"/>
      <c r="P12" s="561"/>
    </row>
    <row r="13" spans="1:16" s="44" customFormat="1" ht="45" customHeight="1">
      <c r="A13" s="360">
        <v>1</v>
      </c>
      <c r="B13" s="394" t="s">
        <v>1820</v>
      </c>
      <c r="C13" s="354" t="s">
        <v>190</v>
      </c>
      <c r="D13" s="355" t="s">
        <v>183</v>
      </c>
      <c r="E13" s="356" t="s">
        <v>191</v>
      </c>
      <c r="F13" s="372">
        <v>39188</v>
      </c>
      <c r="G13" s="372">
        <v>45291</v>
      </c>
      <c r="H13" s="358">
        <v>99000</v>
      </c>
      <c r="I13" s="358">
        <v>0</v>
      </c>
      <c r="J13" s="358">
        <v>99000</v>
      </c>
      <c r="K13" s="361">
        <v>0</v>
      </c>
      <c r="L13" s="361">
        <v>0</v>
      </c>
      <c r="M13" s="361">
        <v>0</v>
      </c>
      <c r="N13" s="361">
        <v>19800</v>
      </c>
      <c r="O13" s="361">
        <v>79200</v>
      </c>
      <c r="P13" s="386" t="s">
        <v>547</v>
      </c>
    </row>
    <row r="14" spans="1:16" s="44" customFormat="1" ht="45" customHeight="1">
      <c r="A14" s="360">
        <v>2</v>
      </c>
      <c r="B14" s="394" t="s">
        <v>1820</v>
      </c>
      <c r="C14" s="363" t="s">
        <v>192</v>
      </c>
      <c r="D14" s="355" t="s">
        <v>139</v>
      </c>
      <c r="E14" s="356" t="s">
        <v>191</v>
      </c>
      <c r="F14" s="372">
        <v>40659</v>
      </c>
      <c r="G14" s="372">
        <v>45291</v>
      </c>
      <c r="H14" s="358">
        <v>198000</v>
      </c>
      <c r="I14" s="358">
        <v>0</v>
      </c>
      <c r="J14" s="358">
        <v>198000</v>
      </c>
      <c r="K14" s="361">
        <v>0</v>
      </c>
      <c r="L14" s="361">
        <v>0</v>
      </c>
      <c r="M14" s="361">
        <v>0</v>
      </c>
      <c r="N14" s="361">
        <v>39600</v>
      </c>
      <c r="O14" s="361">
        <v>158400</v>
      </c>
      <c r="P14" s="386" t="s">
        <v>547</v>
      </c>
    </row>
    <row r="15" spans="1:16" s="44" customFormat="1" ht="45" customHeight="1">
      <c r="A15" s="360">
        <v>3</v>
      </c>
      <c r="B15" s="394" t="s">
        <v>1820</v>
      </c>
      <c r="C15" s="354" t="s">
        <v>193</v>
      </c>
      <c r="D15" s="355" t="s">
        <v>194</v>
      </c>
      <c r="E15" s="356" t="s">
        <v>191</v>
      </c>
      <c r="F15" s="371">
        <v>42352</v>
      </c>
      <c r="G15" s="372">
        <v>45291</v>
      </c>
      <c r="H15" s="361">
        <v>248000</v>
      </c>
      <c r="I15" s="361">
        <v>47160</v>
      </c>
      <c r="J15" s="358">
        <v>200840</v>
      </c>
      <c r="K15" s="361">
        <v>0</v>
      </c>
      <c r="L15" s="361">
        <v>0</v>
      </c>
      <c r="M15" s="361">
        <v>0</v>
      </c>
      <c r="N15" s="361">
        <v>200840</v>
      </c>
      <c r="O15" s="361">
        <v>0</v>
      </c>
      <c r="P15" s="386" t="s">
        <v>547</v>
      </c>
    </row>
    <row r="16" spans="1:16" s="44" customFormat="1" ht="45" customHeight="1">
      <c r="A16" s="360">
        <v>4</v>
      </c>
      <c r="B16" s="394" t="s">
        <v>1820</v>
      </c>
      <c r="C16" s="363" t="s">
        <v>195</v>
      </c>
      <c r="D16" s="355" t="s">
        <v>194</v>
      </c>
      <c r="E16" s="356" t="s">
        <v>191</v>
      </c>
      <c r="F16" s="377">
        <v>42724</v>
      </c>
      <c r="G16" s="372">
        <v>45291</v>
      </c>
      <c r="H16" s="361">
        <v>85000</v>
      </c>
      <c r="I16" s="361">
        <v>0</v>
      </c>
      <c r="J16" s="358">
        <v>85000</v>
      </c>
      <c r="K16" s="361">
        <v>0</v>
      </c>
      <c r="L16" s="361">
        <v>0</v>
      </c>
      <c r="M16" s="361">
        <v>0</v>
      </c>
      <c r="N16" s="361">
        <v>17000</v>
      </c>
      <c r="O16" s="361">
        <v>68000</v>
      </c>
      <c r="P16" s="386" t="s">
        <v>547</v>
      </c>
    </row>
    <row r="17" spans="1:16" s="44" customFormat="1" ht="45" customHeight="1">
      <c r="A17" s="360">
        <v>5</v>
      </c>
      <c r="B17" s="394" t="s">
        <v>1820</v>
      </c>
      <c r="C17" s="363" t="s">
        <v>197</v>
      </c>
      <c r="D17" s="355" t="s">
        <v>196</v>
      </c>
      <c r="E17" s="356" t="s">
        <v>191</v>
      </c>
      <c r="F17" s="377">
        <v>42951</v>
      </c>
      <c r="G17" s="372">
        <v>45291</v>
      </c>
      <c r="H17" s="364">
        <v>62540</v>
      </c>
      <c r="I17" s="364">
        <v>0</v>
      </c>
      <c r="J17" s="358">
        <v>62540</v>
      </c>
      <c r="K17" s="361">
        <v>0</v>
      </c>
      <c r="L17" s="361">
        <v>0</v>
      </c>
      <c r="M17" s="358">
        <v>0</v>
      </c>
      <c r="N17" s="361">
        <v>62540</v>
      </c>
      <c r="O17" s="358">
        <v>0</v>
      </c>
      <c r="P17" s="386" t="s">
        <v>547</v>
      </c>
    </row>
    <row r="18" spans="1:16" s="44" customFormat="1" ht="45" customHeight="1">
      <c r="A18" s="360">
        <v>6</v>
      </c>
      <c r="B18" s="394" t="s">
        <v>1820</v>
      </c>
      <c r="C18" s="363" t="s">
        <v>1992</v>
      </c>
      <c r="D18" s="347" t="s">
        <v>194</v>
      </c>
      <c r="E18" s="356" t="s">
        <v>191</v>
      </c>
      <c r="F18" s="377">
        <v>44435</v>
      </c>
      <c r="G18" s="372">
        <v>45291</v>
      </c>
      <c r="H18" s="364">
        <v>650000</v>
      </c>
      <c r="I18" s="364">
        <v>160784</v>
      </c>
      <c r="J18" s="358">
        <v>489216</v>
      </c>
      <c r="K18" s="361">
        <v>0</v>
      </c>
      <c r="L18" s="361">
        <v>0</v>
      </c>
      <c r="M18" s="358">
        <v>0</v>
      </c>
      <c r="N18" s="361">
        <v>244608</v>
      </c>
      <c r="O18" s="358">
        <v>244608</v>
      </c>
      <c r="P18" s="386" t="s">
        <v>547</v>
      </c>
    </row>
    <row r="19" spans="1:16" s="44" customFormat="1" ht="45" customHeight="1">
      <c r="A19" s="360">
        <v>7</v>
      </c>
      <c r="B19" s="394" t="s">
        <v>1820</v>
      </c>
      <c r="C19" s="363" t="s">
        <v>1993</v>
      </c>
      <c r="D19" s="347" t="s">
        <v>194</v>
      </c>
      <c r="E19" s="356" t="s">
        <v>191</v>
      </c>
      <c r="F19" s="377">
        <v>44907</v>
      </c>
      <c r="G19" s="372">
        <v>45057</v>
      </c>
      <c r="H19" s="364">
        <v>400000</v>
      </c>
      <c r="I19" s="365">
        <v>0</v>
      </c>
      <c r="J19" s="358">
        <v>400000</v>
      </c>
      <c r="K19" s="361">
        <v>0</v>
      </c>
      <c r="L19" s="361">
        <v>0</v>
      </c>
      <c r="M19" s="361">
        <v>400000</v>
      </c>
      <c r="N19" s="361">
        <v>0</v>
      </c>
      <c r="O19" s="361">
        <v>0</v>
      </c>
      <c r="P19" s="386" t="s">
        <v>547</v>
      </c>
    </row>
    <row r="20" spans="1:16" ht="45" customHeight="1">
      <c r="A20" s="360">
        <v>8</v>
      </c>
      <c r="B20" s="394" t="s">
        <v>1820</v>
      </c>
      <c r="C20" s="363" t="s">
        <v>1994</v>
      </c>
      <c r="D20" s="347" t="s">
        <v>142</v>
      </c>
      <c r="E20" s="356" t="s">
        <v>191</v>
      </c>
      <c r="F20" s="377">
        <v>44907</v>
      </c>
      <c r="G20" s="372">
        <v>45086</v>
      </c>
      <c r="H20" s="358">
        <v>510000</v>
      </c>
      <c r="I20" s="358">
        <v>0</v>
      </c>
      <c r="J20" s="358">
        <v>510000</v>
      </c>
      <c r="K20" s="361">
        <v>0</v>
      </c>
      <c r="L20" s="361">
        <v>0</v>
      </c>
      <c r="M20" s="361">
        <v>510000</v>
      </c>
      <c r="N20" s="361">
        <v>0</v>
      </c>
      <c r="O20" s="358">
        <v>0</v>
      </c>
      <c r="P20" s="386" t="s">
        <v>547</v>
      </c>
    </row>
    <row r="21" spans="1:16" ht="45" customHeight="1">
      <c r="A21" s="360">
        <v>9</v>
      </c>
      <c r="B21" s="394" t="s">
        <v>1820</v>
      </c>
      <c r="C21" s="363" t="s">
        <v>1995</v>
      </c>
      <c r="D21" s="355" t="s">
        <v>194</v>
      </c>
      <c r="E21" s="356" t="s">
        <v>191</v>
      </c>
      <c r="F21" s="378">
        <v>44907</v>
      </c>
      <c r="G21" s="372">
        <v>45086</v>
      </c>
      <c r="H21" s="358">
        <v>286500</v>
      </c>
      <c r="I21" s="358">
        <v>0</v>
      </c>
      <c r="J21" s="358">
        <v>286500</v>
      </c>
      <c r="K21" s="361">
        <v>0</v>
      </c>
      <c r="L21" s="361">
        <v>0</v>
      </c>
      <c r="M21" s="361">
        <v>286500</v>
      </c>
      <c r="N21" s="361">
        <v>0</v>
      </c>
      <c r="O21" s="358">
        <v>0</v>
      </c>
      <c r="P21" s="386" t="s">
        <v>547</v>
      </c>
    </row>
    <row r="22" spans="1:16" ht="45" customHeight="1">
      <c r="A22" s="360">
        <v>10</v>
      </c>
      <c r="B22" s="394" t="s">
        <v>1820</v>
      </c>
      <c r="C22" s="363" t="s">
        <v>1996</v>
      </c>
      <c r="D22" s="355" t="s">
        <v>194</v>
      </c>
      <c r="E22" s="356" t="s">
        <v>191</v>
      </c>
      <c r="F22" s="378">
        <v>44945</v>
      </c>
      <c r="G22" s="372">
        <v>45313</v>
      </c>
      <c r="H22" s="361">
        <v>630000</v>
      </c>
      <c r="I22" s="361">
        <v>0</v>
      </c>
      <c r="J22" s="358">
        <v>630000</v>
      </c>
      <c r="K22" s="361">
        <v>0</v>
      </c>
      <c r="L22" s="361">
        <v>0</v>
      </c>
      <c r="M22" s="361">
        <v>126000</v>
      </c>
      <c r="N22" s="361">
        <v>0</v>
      </c>
      <c r="O22" s="361">
        <v>504000</v>
      </c>
      <c r="P22" s="386" t="s">
        <v>1997</v>
      </c>
    </row>
    <row r="23" spans="1:16" ht="45" customHeight="1">
      <c r="A23" s="360">
        <v>11</v>
      </c>
      <c r="B23" s="394" t="s">
        <v>1820</v>
      </c>
      <c r="C23" s="366" t="s">
        <v>1998</v>
      </c>
      <c r="D23" s="357" t="s">
        <v>194</v>
      </c>
      <c r="E23" s="356" t="s">
        <v>191</v>
      </c>
      <c r="F23" s="372">
        <v>44943</v>
      </c>
      <c r="G23" s="372">
        <v>45093</v>
      </c>
      <c r="H23" s="361">
        <v>145000</v>
      </c>
      <c r="I23" s="361">
        <v>0</v>
      </c>
      <c r="J23" s="358">
        <v>145000</v>
      </c>
      <c r="K23" s="361">
        <v>0</v>
      </c>
      <c r="L23" s="361">
        <v>0</v>
      </c>
      <c r="M23" s="361">
        <v>145000</v>
      </c>
      <c r="N23" s="361">
        <v>0</v>
      </c>
      <c r="O23" s="361">
        <v>0</v>
      </c>
      <c r="P23" s="386" t="s">
        <v>1867</v>
      </c>
    </row>
    <row r="24" spans="1:16" ht="45" customHeight="1">
      <c r="A24" s="360">
        <v>12</v>
      </c>
      <c r="B24" s="394" t="s">
        <v>1820</v>
      </c>
      <c r="C24" s="367" t="s">
        <v>199</v>
      </c>
      <c r="D24" s="361" t="s">
        <v>194</v>
      </c>
      <c r="E24" s="356" t="s">
        <v>198</v>
      </c>
      <c r="F24" s="378" t="s">
        <v>200</v>
      </c>
      <c r="G24" s="377">
        <v>45291</v>
      </c>
      <c r="H24" s="364">
        <v>79401539</v>
      </c>
      <c r="I24" s="364">
        <v>66011907</v>
      </c>
      <c r="J24" s="358">
        <v>13389632</v>
      </c>
      <c r="K24" s="361">
        <v>0</v>
      </c>
      <c r="L24" s="361">
        <v>0</v>
      </c>
      <c r="M24" s="358">
        <v>0</v>
      </c>
      <c r="N24" s="361">
        <v>7000000</v>
      </c>
      <c r="O24" s="364">
        <v>6389632</v>
      </c>
      <c r="P24" s="386" t="s">
        <v>547</v>
      </c>
    </row>
    <row r="25" spans="1:16" ht="45" customHeight="1">
      <c r="A25" s="360">
        <v>13</v>
      </c>
      <c r="B25" s="394" t="s">
        <v>1820</v>
      </c>
      <c r="C25" s="354" t="s">
        <v>201</v>
      </c>
      <c r="D25" s="361" t="s">
        <v>182</v>
      </c>
      <c r="E25" s="356" t="s">
        <v>198</v>
      </c>
      <c r="F25" s="379">
        <v>42647</v>
      </c>
      <c r="G25" s="377">
        <v>45291</v>
      </c>
      <c r="H25" s="364">
        <v>49269841</v>
      </c>
      <c r="I25" s="364">
        <v>40031326</v>
      </c>
      <c r="J25" s="358">
        <v>9238515</v>
      </c>
      <c r="K25" s="361">
        <v>0</v>
      </c>
      <c r="L25" s="361">
        <v>1889227</v>
      </c>
      <c r="M25" s="358">
        <v>0</v>
      </c>
      <c r="N25" s="361">
        <v>3674644</v>
      </c>
      <c r="O25" s="364">
        <v>3674644</v>
      </c>
      <c r="P25" s="386" t="s">
        <v>547</v>
      </c>
    </row>
    <row r="26" spans="1:16" ht="45" customHeight="1">
      <c r="A26" s="360">
        <v>14</v>
      </c>
      <c r="B26" s="394" t="s">
        <v>1820</v>
      </c>
      <c r="C26" s="367" t="s">
        <v>1999</v>
      </c>
      <c r="D26" s="355" t="s">
        <v>194</v>
      </c>
      <c r="E26" s="364" t="s">
        <v>198</v>
      </c>
      <c r="F26" s="371">
        <v>43031</v>
      </c>
      <c r="G26" s="372">
        <v>45291</v>
      </c>
      <c r="H26" s="364">
        <v>24364586</v>
      </c>
      <c r="I26" s="365">
        <v>16251785</v>
      </c>
      <c r="J26" s="358">
        <v>8112801</v>
      </c>
      <c r="K26" s="361">
        <v>0</v>
      </c>
      <c r="L26" s="361">
        <v>4856477</v>
      </c>
      <c r="M26" s="361">
        <v>6913233</v>
      </c>
      <c r="N26" s="361">
        <v>2233413</v>
      </c>
      <c r="O26" s="364">
        <v>0</v>
      </c>
      <c r="P26" s="386" t="s">
        <v>547</v>
      </c>
    </row>
    <row r="27" spans="1:16" ht="45" customHeight="1">
      <c r="A27" s="360">
        <v>15</v>
      </c>
      <c r="B27" s="394" t="s">
        <v>1820</v>
      </c>
      <c r="C27" s="363" t="s">
        <v>203</v>
      </c>
      <c r="D27" s="355" t="s">
        <v>194</v>
      </c>
      <c r="E27" s="364" t="s">
        <v>198</v>
      </c>
      <c r="F27" s="377">
        <v>43025</v>
      </c>
      <c r="G27" s="377">
        <v>45291</v>
      </c>
      <c r="H27" s="358">
        <v>6259190</v>
      </c>
      <c r="I27" s="358">
        <v>5962578</v>
      </c>
      <c r="J27" s="358">
        <v>296612</v>
      </c>
      <c r="K27" s="361">
        <v>0</v>
      </c>
      <c r="L27" s="361">
        <v>0</v>
      </c>
      <c r="M27" s="361">
        <v>0</v>
      </c>
      <c r="N27" s="361">
        <v>296612</v>
      </c>
      <c r="O27" s="358">
        <v>0</v>
      </c>
      <c r="P27" s="386" t="s">
        <v>547</v>
      </c>
    </row>
    <row r="28" spans="1:16" ht="45" customHeight="1">
      <c r="A28" s="360">
        <v>16</v>
      </c>
      <c r="B28" s="394" t="s">
        <v>1820</v>
      </c>
      <c r="C28" s="363" t="s">
        <v>205</v>
      </c>
      <c r="D28" s="355" t="s">
        <v>194</v>
      </c>
      <c r="E28" s="364" t="s">
        <v>198</v>
      </c>
      <c r="F28" s="377" t="s">
        <v>206</v>
      </c>
      <c r="G28" s="377">
        <v>45124</v>
      </c>
      <c r="H28" s="358">
        <v>12568200</v>
      </c>
      <c r="I28" s="358">
        <v>8738572</v>
      </c>
      <c r="J28" s="358">
        <v>3829628</v>
      </c>
      <c r="K28" s="361">
        <v>0</v>
      </c>
      <c r="L28" s="361">
        <v>0</v>
      </c>
      <c r="M28" s="361">
        <v>3747184</v>
      </c>
      <c r="N28" s="361">
        <v>0</v>
      </c>
      <c r="O28" s="358">
        <v>82443</v>
      </c>
      <c r="P28" s="386" t="s">
        <v>547</v>
      </c>
    </row>
    <row r="29" spans="1:16" ht="45" customHeight="1">
      <c r="A29" s="360">
        <v>17</v>
      </c>
      <c r="B29" s="394" t="s">
        <v>1820</v>
      </c>
      <c r="C29" s="363" t="s">
        <v>207</v>
      </c>
      <c r="D29" s="355" t="s">
        <v>194</v>
      </c>
      <c r="E29" s="364" t="s">
        <v>198</v>
      </c>
      <c r="F29" s="377" t="s">
        <v>208</v>
      </c>
      <c r="G29" s="377">
        <v>45281</v>
      </c>
      <c r="H29" s="361">
        <v>7542127</v>
      </c>
      <c r="I29" s="361">
        <v>4844350</v>
      </c>
      <c r="J29" s="358">
        <v>2697777</v>
      </c>
      <c r="K29" s="361">
        <v>0</v>
      </c>
      <c r="L29" s="361">
        <v>0</v>
      </c>
      <c r="M29" s="361">
        <v>1130130</v>
      </c>
      <c r="N29" s="361">
        <v>0</v>
      </c>
      <c r="O29" s="361">
        <v>1567647</v>
      </c>
      <c r="P29" s="386" t="s">
        <v>547</v>
      </c>
    </row>
    <row r="30" spans="1:16" ht="45" customHeight="1">
      <c r="A30" s="360">
        <v>18</v>
      </c>
      <c r="B30" s="394" t="s">
        <v>1820</v>
      </c>
      <c r="C30" s="363" t="s">
        <v>209</v>
      </c>
      <c r="D30" s="355" t="s">
        <v>194</v>
      </c>
      <c r="E30" s="364" t="s">
        <v>198</v>
      </c>
      <c r="F30" s="377">
        <v>43663</v>
      </c>
      <c r="G30" s="377">
        <v>45010</v>
      </c>
      <c r="H30" s="361">
        <v>11763699</v>
      </c>
      <c r="I30" s="361">
        <v>11006787</v>
      </c>
      <c r="J30" s="358">
        <v>756912</v>
      </c>
      <c r="K30" s="361">
        <v>0</v>
      </c>
      <c r="L30" s="361">
        <v>0</v>
      </c>
      <c r="M30" s="361">
        <v>0</v>
      </c>
      <c r="N30" s="361">
        <v>756912</v>
      </c>
      <c r="O30" s="361">
        <v>0</v>
      </c>
      <c r="P30" s="386" t="s">
        <v>547</v>
      </c>
    </row>
    <row r="31" spans="1:16" ht="45" customHeight="1">
      <c r="A31" s="360">
        <v>19</v>
      </c>
      <c r="B31" s="394" t="s">
        <v>1820</v>
      </c>
      <c r="C31" s="363" t="s">
        <v>210</v>
      </c>
      <c r="D31" s="355" t="s">
        <v>194</v>
      </c>
      <c r="E31" s="364" t="s">
        <v>198</v>
      </c>
      <c r="F31" s="371" t="s">
        <v>211</v>
      </c>
      <c r="G31" s="371">
        <v>45410</v>
      </c>
      <c r="H31" s="364">
        <v>97017213</v>
      </c>
      <c r="I31" s="364">
        <v>50096420</v>
      </c>
      <c r="J31" s="358">
        <v>46920793</v>
      </c>
      <c r="K31" s="361">
        <v>0</v>
      </c>
      <c r="L31" s="361">
        <v>15407982</v>
      </c>
      <c r="M31" s="358">
        <v>6720804</v>
      </c>
      <c r="N31" s="361">
        <v>6000000</v>
      </c>
      <c r="O31" s="364">
        <v>6000000</v>
      </c>
      <c r="P31" s="386" t="s">
        <v>547</v>
      </c>
    </row>
    <row r="32" spans="1:16" ht="45" customHeight="1">
      <c r="A32" s="360">
        <v>20</v>
      </c>
      <c r="B32" s="394" t="s">
        <v>1820</v>
      </c>
      <c r="C32" s="363" t="s">
        <v>212</v>
      </c>
      <c r="D32" s="355" t="s">
        <v>194</v>
      </c>
      <c r="E32" s="364" t="s">
        <v>198</v>
      </c>
      <c r="F32" s="371" t="s">
        <v>213</v>
      </c>
      <c r="G32" s="371">
        <v>45188</v>
      </c>
      <c r="H32" s="364">
        <v>12713289</v>
      </c>
      <c r="I32" s="364">
        <v>8751449</v>
      </c>
      <c r="J32" s="358">
        <v>3961840</v>
      </c>
      <c r="K32" s="361">
        <v>0</v>
      </c>
      <c r="L32" s="361">
        <v>0</v>
      </c>
      <c r="M32" s="358">
        <v>2729576</v>
      </c>
      <c r="N32" s="361">
        <v>0</v>
      </c>
      <c r="O32" s="364">
        <v>1232263</v>
      </c>
      <c r="P32" s="386" t="s">
        <v>547</v>
      </c>
    </row>
    <row r="33" spans="1:16" ht="45" customHeight="1">
      <c r="A33" s="360">
        <v>21</v>
      </c>
      <c r="B33" s="394" t="s">
        <v>1820</v>
      </c>
      <c r="C33" s="363" t="s">
        <v>214</v>
      </c>
      <c r="D33" s="355" t="s">
        <v>183</v>
      </c>
      <c r="E33" s="364" t="s">
        <v>198</v>
      </c>
      <c r="F33" s="371">
        <v>43941</v>
      </c>
      <c r="G33" s="371">
        <v>45092</v>
      </c>
      <c r="H33" s="364">
        <v>31855361</v>
      </c>
      <c r="I33" s="365">
        <v>14389644</v>
      </c>
      <c r="J33" s="358">
        <v>17465717</v>
      </c>
      <c r="K33" s="361">
        <v>0</v>
      </c>
      <c r="L33" s="361">
        <v>7099387</v>
      </c>
      <c r="M33" s="361">
        <v>10368330</v>
      </c>
      <c r="N33" s="361">
        <v>0</v>
      </c>
      <c r="O33" s="364">
        <v>0</v>
      </c>
      <c r="P33" s="386" t="s">
        <v>547</v>
      </c>
    </row>
    <row r="34" spans="1:16" ht="45" customHeight="1">
      <c r="A34" s="360">
        <v>22</v>
      </c>
      <c r="B34" s="394" t="s">
        <v>1820</v>
      </c>
      <c r="C34" s="363" t="s">
        <v>2000</v>
      </c>
      <c r="D34" s="355" t="s">
        <v>194</v>
      </c>
      <c r="E34" s="364" t="s">
        <v>198</v>
      </c>
      <c r="F34" s="371">
        <v>44298</v>
      </c>
      <c r="G34" s="371">
        <v>45045</v>
      </c>
      <c r="H34" s="358">
        <v>94522240</v>
      </c>
      <c r="I34" s="358">
        <v>70859250</v>
      </c>
      <c r="J34" s="358">
        <v>23662990</v>
      </c>
      <c r="K34" s="361">
        <v>0</v>
      </c>
      <c r="L34" s="361">
        <v>16127063</v>
      </c>
      <c r="M34" s="361">
        <v>5025220</v>
      </c>
      <c r="N34" s="361">
        <v>2510706</v>
      </c>
      <c r="O34" s="358">
        <v>0</v>
      </c>
      <c r="P34" s="386" t="s">
        <v>547</v>
      </c>
    </row>
    <row r="35" spans="1:16" ht="45" customHeight="1">
      <c r="A35" s="360">
        <v>23</v>
      </c>
      <c r="B35" s="394" t="s">
        <v>1820</v>
      </c>
      <c r="C35" s="363" t="s">
        <v>2001</v>
      </c>
      <c r="D35" s="355" t="s">
        <v>194</v>
      </c>
      <c r="E35" s="364" t="s">
        <v>198</v>
      </c>
      <c r="F35" s="371">
        <v>44383</v>
      </c>
      <c r="G35" s="371">
        <v>45035</v>
      </c>
      <c r="H35" s="358">
        <v>18458080</v>
      </c>
      <c r="I35" s="358">
        <v>10864761</v>
      </c>
      <c r="J35" s="358">
        <v>7593319</v>
      </c>
      <c r="K35" s="361">
        <v>0</v>
      </c>
      <c r="L35" s="361">
        <v>0</v>
      </c>
      <c r="M35" s="361">
        <v>4932723</v>
      </c>
      <c r="N35" s="361">
        <v>2660596</v>
      </c>
      <c r="O35" s="358">
        <v>0</v>
      </c>
      <c r="P35" s="389" t="s">
        <v>547</v>
      </c>
    </row>
    <row r="36" spans="1:16" ht="45" customHeight="1">
      <c r="A36" s="360">
        <v>24</v>
      </c>
      <c r="B36" s="394" t="s">
        <v>1820</v>
      </c>
      <c r="C36" s="363" t="s">
        <v>2002</v>
      </c>
      <c r="D36" s="355" t="s">
        <v>194</v>
      </c>
      <c r="E36" s="364" t="s">
        <v>198</v>
      </c>
      <c r="F36" s="371">
        <v>44581</v>
      </c>
      <c r="G36" s="371">
        <v>45301</v>
      </c>
      <c r="H36" s="361">
        <v>42393253</v>
      </c>
      <c r="I36" s="361">
        <v>6495434</v>
      </c>
      <c r="J36" s="358">
        <v>35897819</v>
      </c>
      <c r="K36" s="361">
        <v>0</v>
      </c>
      <c r="L36" s="361">
        <v>16694036</v>
      </c>
      <c r="M36" s="361">
        <v>6401000</v>
      </c>
      <c r="N36" s="361">
        <v>6401000</v>
      </c>
      <c r="O36" s="361">
        <v>6401000</v>
      </c>
      <c r="P36" s="389" t="s">
        <v>547</v>
      </c>
    </row>
    <row r="37" spans="1:16" ht="45" customHeight="1">
      <c r="A37" s="360">
        <v>25</v>
      </c>
      <c r="B37" s="394" t="s">
        <v>1820</v>
      </c>
      <c r="C37" s="363" t="s">
        <v>2003</v>
      </c>
      <c r="D37" s="355" t="s">
        <v>194</v>
      </c>
      <c r="E37" s="364" t="s">
        <v>198</v>
      </c>
      <c r="F37" s="371">
        <v>44634</v>
      </c>
      <c r="G37" s="371">
        <v>45291</v>
      </c>
      <c r="H37" s="361">
        <v>10025854</v>
      </c>
      <c r="I37" s="361">
        <v>7333685</v>
      </c>
      <c r="J37" s="358">
        <v>2692169</v>
      </c>
      <c r="K37" s="361">
        <v>0</v>
      </c>
      <c r="L37" s="361">
        <v>0</v>
      </c>
      <c r="M37" s="361">
        <v>2154732</v>
      </c>
      <c r="N37" s="361">
        <v>537436</v>
      </c>
      <c r="O37" s="361">
        <v>0</v>
      </c>
      <c r="P37" s="389" t="s">
        <v>547</v>
      </c>
    </row>
    <row r="38" spans="1:16" ht="45" customHeight="1">
      <c r="A38" s="360">
        <v>26</v>
      </c>
      <c r="B38" s="394" t="s">
        <v>1820</v>
      </c>
      <c r="C38" s="363" t="s">
        <v>2004</v>
      </c>
      <c r="D38" s="355" t="s">
        <v>194</v>
      </c>
      <c r="E38" s="364" t="s">
        <v>198</v>
      </c>
      <c r="F38" s="371">
        <v>44616</v>
      </c>
      <c r="G38" s="371">
        <v>45119</v>
      </c>
      <c r="H38" s="364">
        <v>116938770</v>
      </c>
      <c r="I38" s="364">
        <v>40248312</v>
      </c>
      <c r="J38" s="358">
        <v>76690458</v>
      </c>
      <c r="K38" s="361">
        <v>0</v>
      </c>
      <c r="L38" s="361">
        <v>0</v>
      </c>
      <c r="M38" s="358">
        <v>10340377</v>
      </c>
      <c r="N38" s="361">
        <v>33175040</v>
      </c>
      <c r="O38" s="364">
        <v>33175040</v>
      </c>
      <c r="P38" s="389" t="s">
        <v>547</v>
      </c>
    </row>
    <row r="39" spans="1:16" ht="45" customHeight="1">
      <c r="A39" s="360">
        <v>27</v>
      </c>
      <c r="B39" s="394" t="s">
        <v>1820</v>
      </c>
      <c r="C39" s="363" t="s">
        <v>2005</v>
      </c>
      <c r="D39" s="347" t="s">
        <v>196</v>
      </c>
      <c r="E39" s="364" t="s">
        <v>198</v>
      </c>
      <c r="F39" s="379">
        <v>44823</v>
      </c>
      <c r="G39" s="377">
        <v>45223</v>
      </c>
      <c r="H39" s="364">
        <v>52788769</v>
      </c>
      <c r="I39" s="364">
        <v>19310557</v>
      </c>
      <c r="J39" s="358">
        <v>33478212</v>
      </c>
      <c r="K39" s="361">
        <v>0</v>
      </c>
      <c r="L39" s="361">
        <v>0</v>
      </c>
      <c r="M39" s="358">
        <v>19404981</v>
      </c>
      <c r="N39" s="361">
        <v>7036615</v>
      </c>
      <c r="O39" s="364">
        <v>7036615</v>
      </c>
      <c r="P39" s="389" t="s">
        <v>1867</v>
      </c>
    </row>
    <row r="40" spans="1:16" ht="45" customHeight="1">
      <c r="A40" s="360">
        <v>28</v>
      </c>
      <c r="B40" s="394" t="s">
        <v>1820</v>
      </c>
      <c r="C40" s="363" t="s">
        <v>2006</v>
      </c>
      <c r="D40" s="347" t="s">
        <v>194</v>
      </c>
      <c r="E40" s="364" t="s">
        <v>198</v>
      </c>
      <c r="F40" s="372">
        <v>44865</v>
      </c>
      <c r="G40" s="372">
        <v>45566</v>
      </c>
      <c r="H40" s="364">
        <v>31449161</v>
      </c>
      <c r="I40" s="365">
        <v>0</v>
      </c>
      <c r="J40" s="358">
        <v>13478211</v>
      </c>
      <c r="K40" s="361">
        <v>0</v>
      </c>
      <c r="L40" s="361">
        <v>0</v>
      </c>
      <c r="M40" s="361">
        <v>4492737</v>
      </c>
      <c r="N40" s="361">
        <v>4492737</v>
      </c>
      <c r="O40" s="364">
        <v>4492737</v>
      </c>
      <c r="P40" s="389" t="s">
        <v>2007</v>
      </c>
    </row>
    <row r="41" spans="1:16" ht="45" customHeight="1">
      <c r="A41" s="360">
        <v>29</v>
      </c>
      <c r="B41" s="394" t="s">
        <v>1820</v>
      </c>
      <c r="C41" s="363" t="s">
        <v>2008</v>
      </c>
      <c r="D41" s="347" t="s">
        <v>196</v>
      </c>
      <c r="E41" s="364" t="s">
        <v>198</v>
      </c>
      <c r="F41" s="372">
        <v>44907</v>
      </c>
      <c r="G41" s="377">
        <v>45506</v>
      </c>
      <c r="H41" s="358">
        <v>27110500</v>
      </c>
      <c r="I41" s="358">
        <v>0</v>
      </c>
      <c r="J41" s="358">
        <v>13555248</v>
      </c>
      <c r="K41" s="361">
        <v>0</v>
      </c>
      <c r="L41" s="361">
        <v>0</v>
      </c>
      <c r="M41" s="361">
        <v>4518416</v>
      </c>
      <c r="N41" s="361">
        <v>4518416</v>
      </c>
      <c r="O41" s="358">
        <v>4518416</v>
      </c>
      <c r="P41" s="389" t="s">
        <v>547</v>
      </c>
    </row>
    <row r="42" spans="1:16" ht="45" customHeight="1">
      <c r="A42" s="360">
        <v>30</v>
      </c>
      <c r="B42" s="394" t="s">
        <v>1820</v>
      </c>
      <c r="C42" s="363" t="s">
        <v>2009</v>
      </c>
      <c r="D42" s="347" t="s">
        <v>194</v>
      </c>
      <c r="E42" s="364" t="s">
        <v>198</v>
      </c>
      <c r="F42" s="377">
        <v>44937</v>
      </c>
      <c r="G42" s="377">
        <v>45438</v>
      </c>
      <c r="H42" s="358">
        <v>17310669</v>
      </c>
      <c r="I42" s="358">
        <v>0</v>
      </c>
      <c r="J42" s="358">
        <v>10386399</v>
      </c>
      <c r="K42" s="361">
        <v>0</v>
      </c>
      <c r="L42" s="361">
        <v>0</v>
      </c>
      <c r="M42" s="361">
        <v>3462133</v>
      </c>
      <c r="N42" s="361">
        <v>3462133</v>
      </c>
      <c r="O42" s="358">
        <v>3462133</v>
      </c>
      <c r="P42" s="389" t="s">
        <v>1867</v>
      </c>
    </row>
    <row r="43" spans="1:16" ht="45" customHeight="1">
      <c r="A43" s="360">
        <v>31</v>
      </c>
      <c r="B43" s="394" t="s">
        <v>1820</v>
      </c>
      <c r="C43" s="363" t="s">
        <v>2010</v>
      </c>
      <c r="D43" s="347" t="s">
        <v>194</v>
      </c>
      <c r="E43" s="364" t="s">
        <v>198</v>
      </c>
      <c r="F43" s="377">
        <v>44823</v>
      </c>
      <c r="G43" s="377">
        <v>45043</v>
      </c>
      <c r="H43" s="361">
        <v>120855177</v>
      </c>
      <c r="I43" s="361">
        <v>55787367</v>
      </c>
      <c r="J43" s="358">
        <v>65067810</v>
      </c>
      <c r="K43" s="361">
        <v>0</v>
      </c>
      <c r="L43" s="361">
        <v>45916550</v>
      </c>
      <c r="M43" s="361">
        <v>19515259</v>
      </c>
      <c r="N43" s="361">
        <v>0</v>
      </c>
      <c r="O43" s="361">
        <v>0</v>
      </c>
      <c r="P43" s="389" t="s">
        <v>2011</v>
      </c>
    </row>
    <row r="44" spans="1:16" ht="45" customHeight="1">
      <c r="A44" s="360">
        <v>32</v>
      </c>
      <c r="B44" s="394" t="s">
        <v>1820</v>
      </c>
      <c r="C44" s="363" t="s">
        <v>2012</v>
      </c>
      <c r="D44" s="347" t="s">
        <v>183</v>
      </c>
      <c r="E44" s="364" t="s">
        <v>198</v>
      </c>
      <c r="F44" s="379">
        <v>44783</v>
      </c>
      <c r="G44" s="377">
        <v>44957</v>
      </c>
      <c r="H44" s="361">
        <v>2175960</v>
      </c>
      <c r="I44" s="361">
        <v>1773236</v>
      </c>
      <c r="J44" s="358">
        <v>402724</v>
      </c>
      <c r="K44" s="361">
        <v>0</v>
      </c>
      <c r="L44" s="361">
        <v>268522</v>
      </c>
      <c r="M44" s="361">
        <v>0</v>
      </c>
      <c r="N44" s="361">
        <v>0</v>
      </c>
      <c r="O44" s="361">
        <v>0</v>
      </c>
      <c r="P44" s="389" t="s">
        <v>548</v>
      </c>
    </row>
    <row r="45" spans="1:16" ht="45" customHeight="1">
      <c r="A45" s="360">
        <v>33</v>
      </c>
      <c r="B45" s="394" t="s">
        <v>1820</v>
      </c>
      <c r="C45" s="363" t="s">
        <v>2013</v>
      </c>
      <c r="D45" s="347" t="s">
        <v>194</v>
      </c>
      <c r="E45" s="364" t="s">
        <v>198</v>
      </c>
      <c r="F45" s="377"/>
      <c r="G45" s="377"/>
      <c r="H45" s="364">
        <v>2000000</v>
      </c>
      <c r="I45" s="364">
        <v>0</v>
      </c>
      <c r="J45" s="358">
        <v>2000000</v>
      </c>
      <c r="K45" s="361">
        <v>0</v>
      </c>
      <c r="L45" s="361">
        <v>0</v>
      </c>
      <c r="M45" s="358">
        <v>0</v>
      </c>
      <c r="N45" s="361">
        <v>0</v>
      </c>
      <c r="O45" s="364">
        <v>0</v>
      </c>
      <c r="P45" s="389" t="s">
        <v>2014</v>
      </c>
    </row>
    <row r="46" spans="1:16" ht="45" customHeight="1">
      <c r="A46" s="360">
        <v>34</v>
      </c>
      <c r="B46" s="394" t="s">
        <v>1820</v>
      </c>
      <c r="C46" s="363" t="s">
        <v>2015</v>
      </c>
      <c r="D46" s="347" t="s">
        <v>194</v>
      </c>
      <c r="E46" s="364" t="s">
        <v>198</v>
      </c>
      <c r="F46" s="372"/>
      <c r="G46" s="372"/>
      <c r="H46" s="364">
        <v>2000000</v>
      </c>
      <c r="I46" s="364">
        <v>0</v>
      </c>
      <c r="J46" s="358">
        <v>2000000</v>
      </c>
      <c r="K46" s="361">
        <v>0</v>
      </c>
      <c r="L46" s="361">
        <v>0</v>
      </c>
      <c r="M46" s="358">
        <v>0</v>
      </c>
      <c r="N46" s="361">
        <v>0</v>
      </c>
      <c r="O46" s="364">
        <v>0</v>
      </c>
      <c r="P46" s="389" t="s">
        <v>2014</v>
      </c>
    </row>
    <row r="47" spans="1:16" s="1" customFormat="1" ht="45" customHeight="1">
      <c r="A47" s="565" t="s">
        <v>20</v>
      </c>
      <c r="B47" s="565"/>
      <c r="C47" s="565"/>
      <c r="D47" s="565"/>
      <c r="E47" s="565"/>
      <c r="F47" s="565"/>
      <c r="G47" s="565"/>
      <c r="H47" s="368">
        <f t="shared" ref="H47:O47" si="1">SUM(H13:H46)</f>
        <v>874097518</v>
      </c>
      <c r="I47" s="368">
        <f t="shared" si="1"/>
        <v>438965364</v>
      </c>
      <c r="J47" s="368">
        <f t="shared" si="1"/>
        <v>396681682</v>
      </c>
      <c r="K47" s="368">
        <f t="shared" si="1"/>
        <v>0</v>
      </c>
      <c r="L47" s="368">
        <f t="shared" si="1"/>
        <v>108259244</v>
      </c>
      <c r="M47" s="80">
        <f t="shared" si="1"/>
        <v>113324335</v>
      </c>
      <c r="N47" s="368">
        <f t="shared" si="1"/>
        <v>85340648</v>
      </c>
      <c r="O47" s="368">
        <f t="shared" si="1"/>
        <v>79086778</v>
      </c>
      <c r="P47" s="391"/>
    </row>
    <row r="48" spans="1:16" ht="45" customHeight="1">
      <c r="A48" s="581"/>
      <c r="B48" s="582"/>
      <c r="C48" s="582"/>
      <c r="D48" s="582"/>
      <c r="E48" s="582"/>
      <c r="F48" s="582"/>
      <c r="G48" s="582"/>
      <c r="H48" s="582"/>
      <c r="I48" s="582"/>
      <c r="J48" s="582"/>
      <c r="K48" s="582"/>
      <c r="L48" s="582"/>
      <c r="M48" s="582"/>
      <c r="N48" s="582"/>
      <c r="O48" s="582"/>
      <c r="P48" s="583"/>
    </row>
    <row r="49" spans="1:16" ht="45" customHeight="1">
      <c r="A49" s="561" t="s">
        <v>25</v>
      </c>
      <c r="B49" s="561"/>
      <c r="C49" s="561"/>
      <c r="D49" s="561"/>
      <c r="E49" s="561"/>
      <c r="F49" s="561"/>
      <c r="G49" s="561"/>
      <c r="H49" s="561"/>
      <c r="I49" s="561"/>
      <c r="J49" s="561"/>
      <c r="K49" s="561"/>
      <c r="L49" s="561"/>
      <c r="M49" s="561"/>
      <c r="N49" s="561"/>
      <c r="O49" s="561"/>
      <c r="P49" s="561"/>
    </row>
    <row r="50" spans="1:16" ht="45" customHeight="1">
      <c r="A50" s="355">
        <v>1</v>
      </c>
      <c r="B50" s="394" t="s">
        <v>1820</v>
      </c>
      <c r="C50" s="369" t="s">
        <v>541</v>
      </c>
      <c r="D50" s="362" t="s">
        <v>323</v>
      </c>
      <c r="E50" s="355" t="s">
        <v>1858</v>
      </c>
      <c r="F50" s="375">
        <v>2019</v>
      </c>
      <c r="G50" s="380">
        <v>2023</v>
      </c>
      <c r="H50" s="364">
        <v>5398756</v>
      </c>
      <c r="I50" s="358">
        <v>4446976</v>
      </c>
      <c r="J50" s="361">
        <v>951780</v>
      </c>
      <c r="K50" s="364">
        <v>951780</v>
      </c>
      <c r="L50" s="358">
        <v>237945</v>
      </c>
      <c r="M50" s="361">
        <v>237945</v>
      </c>
      <c r="N50" s="364">
        <v>237945</v>
      </c>
      <c r="O50" s="358">
        <v>237945</v>
      </c>
      <c r="P50" s="388" t="s">
        <v>1867</v>
      </c>
    </row>
    <row r="51" spans="1:16" ht="45" customHeight="1">
      <c r="A51" s="355">
        <v>2</v>
      </c>
      <c r="B51" s="394" t="s">
        <v>1820</v>
      </c>
      <c r="C51" s="369" t="s">
        <v>543</v>
      </c>
      <c r="D51" s="362" t="s">
        <v>28</v>
      </c>
      <c r="E51" s="355" t="s">
        <v>617</v>
      </c>
      <c r="F51" s="375">
        <v>2018</v>
      </c>
      <c r="G51" s="380">
        <v>2023</v>
      </c>
      <c r="H51" s="365">
        <v>130000</v>
      </c>
      <c r="I51" s="358">
        <v>90916</v>
      </c>
      <c r="J51" s="361">
        <v>39084</v>
      </c>
      <c r="K51" s="365">
        <v>39084</v>
      </c>
      <c r="L51" s="358">
        <v>9771</v>
      </c>
      <c r="M51" s="361">
        <v>9771</v>
      </c>
      <c r="N51" s="365">
        <v>9771</v>
      </c>
      <c r="O51" s="358">
        <v>9771</v>
      </c>
      <c r="P51" s="388" t="s">
        <v>1867</v>
      </c>
    </row>
    <row r="52" spans="1:16" ht="45" customHeight="1">
      <c r="A52" s="355">
        <v>3</v>
      </c>
      <c r="B52" s="394" t="s">
        <v>1820</v>
      </c>
      <c r="C52" s="369" t="s">
        <v>544</v>
      </c>
      <c r="D52" s="362" t="s">
        <v>35</v>
      </c>
      <c r="E52" s="355" t="s">
        <v>1858</v>
      </c>
      <c r="F52" s="375">
        <v>2019</v>
      </c>
      <c r="G52" s="380">
        <v>2023</v>
      </c>
      <c r="H52" s="358">
        <v>17915373</v>
      </c>
      <c r="I52" s="358">
        <v>15643086</v>
      </c>
      <c r="J52" s="361">
        <v>2272287</v>
      </c>
      <c r="K52" s="358">
        <v>2272287</v>
      </c>
      <c r="L52" s="358">
        <v>568071.75</v>
      </c>
      <c r="M52" s="361">
        <v>568071.75</v>
      </c>
      <c r="N52" s="358">
        <v>568071.75</v>
      </c>
      <c r="O52" s="358">
        <v>568071.75</v>
      </c>
      <c r="P52" s="388" t="s">
        <v>1867</v>
      </c>
    </row>
    <row r="53" spans="1:16" ht="45" customHeight="1">
      <c r="A53" s="355">
        <v>4</v>
      </c>
      <c r="B53" s="394" t="s">
        <v>1820</v>
      </c>
      <c r="C53" s="369" t="s">
        <v>1859</v>
      </c>
      <c r="D53" s="362" t="s">
        <v>42</v>
      </c>
      <c r="E53" s="355" t="s">
        <v>1858</v>
      </c>
      <c r="F53" s="375">
        <v>2020</v>
      </c>
      <c r="G53" s="380">
        <v>2023</v>
      </c>
      <c r="H53" s="358">
        <v>4204898</v>
      </c>
      <c r="I53" s="358">
        <v>4180322</v>
      </c>
      <c r="J53" s="361">
        <v>24576</v>
      </c>
      <c r="K53" s="358">
        <v>24576</v>
      </c>
      <c r="L53" s="358">
        <v>6144</v>
      </c>
      <c r="M53" s="361">
        <v>6144</v>
      </c>
      <c r="N53" s="358">
        <v>6144</v>
      </c>
      <c r="O53" s="358">
        <v>6144</v>
      </c>
      <c r="P53" s="388" t="s">
        <v>1867</v>
      </c>
    </row>
    <row r="54" spans="1:16" ht="37.5">
      <c r="A54" s="355">
        <v>5</v>
      </c>
      <c r="B54" s="394" t="s">
        <v>1820</v>
      </c>
      <c r="C54" s="369" t="s">
        <v>1860</v>
      </c>
      <c r="D54" s="362" t="s">
        <v>35</v>
      </c>
      <c r="E54" s="355" t="s">
        <v>1858</v>
      </c>
      <c r="F54" s="375">
        <v>2020</v>
      </c>
      <c r="G54" s="380">
        <v>2023</v>
      </c>
      <c r="H54" s="364">
        <v>13716268</v>
      </c>
      <c r="I54" s="358">
        <v>13660360</v>
      </c>
      <c r="J54" s="361">
        <v>55907</v>
      </c>
      <c r="K54" s="364">
        <v>55907</v>
      </c>
      <c r="L54" s="358">
        <v>13976.75</v>
      </c>
      <c r="M54" s="361">
        <v>13976.75</v>
      </c>
      <c r="N54" s="364">
        <v>13976.75</v>
      </c>
      <c r="O54" s="358">
        <v>13976.75</v>
      </c>
      <c r="P54" s="388" t="s">
        <v>254</v>
      </c>
    </row>
    <row r="55" spans="1:16" ht="75" customHeight="1">
      <c r="A55" s="355">
        <v>6</v>
      </c>
      <c r="B55" s="394" t="s">
        <v>1820</v>
      </c>
      <c r="C55" s="369" t="s">
        <v>545</v>
      </c>
      <c r="D55" s="362" t="s">
        <v>333</v>
      </c>
      <c r="E55" s="355" t="s">
        <v>1858</v>
      </c>
      <c r="F55" s="375">
        <v>2016</v>
      </c>
      <c r="G55" s="380">
        <v>2023</v>
      </c>
      <c r="H55" s="365">
        <v>8911298</v>
      </c>
      <c r="I55" s="358">
        <v>8406866.0399999991</v>
      </c>
      <c r="J55" s="361">
        <v>504432.74</v>
      </c>
      <c r="K55" s="365">
        <v>504432.74</v>
      </c>
      <c r="L55" s="358">
        <v>126108.185</v>
      </c>
      <c r="M55" s="361">
        <v>126108.185</v>
      </c>
      <c r="N55" s="365">
        <v>126108.185</v>
      </c>
      <c r="O55" s="358">
        <v>126108.185</v>
      </c>
      <c r="P55" s="388" t="s">
        <v>1868</v>
      </c>
    </row>
    <row r="56" spans="1:16" ht="75" customHeight="1">
      <c r="A56" s="355">
        <v>7</v>
      </c>
      <c r="B56" s="394" t="s">
        <v>1820</v>
      </c>
      <c r="C56" s="369" t="s">
        <v>1861</v>
      </c>
      <c r="D56" s="362" t="s">
        <v>35</v>
      </c>
      <c r="E56" s="355" t="s">
        <v>1858</v>
      </c>
      <c r="F56" s="375">
        <v>2016</v>
      </c>
      <c r="G56" s="380">
        <v>2023</v>
      </c>
      <c r="H56" s="358">
        <v>3338056.28</v>
      </c>
      <c r="I56" s="358">
        <v>3187592</v>
      </c>
      <c r="J56" s="361">
        <v>150462.99</v>
      </c>
      <c r="K56" s="358">
        <v>150462.99</v>
      </c>
      <c r="L56" s="358">
        <v>37615.747499999998</v>
      </c>
      <c r="M56" s="361">
        <v>37615.747499999998</v>
      </c>
      <c r="N56" s="358">
        <v>37615.747499999998</v>
      </c>
      <c r="O56" s="358">
        <v>37615.747499999998</v>
      </c>
      <c r="P56" s="388" t="s">
        <v>1869</v>
      </c>
    </row>
    <row r="57" spans="1:16" ht="75" customHeight="1">
      <c r="A57" s="355">
        <v>8</v>
      </c>
      <c r="B57" s="394" t="s">
        <v>1820</v>
      </c>
      <c r="C57" s="369" t="s">
        <v>546</v>
      </c>
      <c r="D57" s="362" t="s">
        <v>44</v>
      </c>
      <c r="E57" s="355" t="s">
        <v>1862</v>
      </c>
      <c r="F57" s="375">
        <v>2018</v>
      </c>
      <c r="G57" s="380">
        <v>2023</v>
      </c>
      <c r="H57" s="358">
        <v>170000</v>
      </c>
      <c r="I57" s="358">
        <v>0</v>
      </c>
      <c r="J57" s="361">
        <v>170000</v>
      </c>
      <c r="K57" s="358">
        <v>170000</v>
      </c>
      <c r="L57" s="358">
        <v>42500</v>
      </c>
      <c r="M57" s="361">
        <v>42500</v>
      </c>
      <c r="N57" s="358">
        <v>42500</v>
      </c>
      <c r="O57" s="358">
        <v>42500</v>
      </c>
      <c r="P57" s="388" t="s">
        <v>1867</v>
      </c>
    </row>
    <row r="58" spans="1:16" ht="45" customHeight="1">
      <c r="A58" s="65">
        <v>9</v>
      </c>
      <c r="B58" s="118" t="s">
        <v>1820</v>
      </c>
      <c r="C58" s="81" t="s">
        <v>1863</v>
      </c>
      <c r="D58" s="74" t="s">
        <v>35</v>
      </c>
      <c r="E58" s="65" t="s">
        <v>1858</v>
      </c>
      <c r="F58" s="375">
        <v>2022</v>
      </c>
      <c r="G58" s="380">
        <v>2024</v>
      </c>
      <c r="H58" s="76">
        <v>14628818</v>
      </c>
      <c r="I58" s="68">
        <v>0</v>
      </c>
      <c r="J58" s="73">
        <v>14628818</v>
      </c>
      <c r="K58" s="76">
        <v>14628818</v>
      </c>
      <c r="L58" s="68">
        <v>3657.2044999999998</v>
      </c>
      <c r="M58" s="73">
        <v>3657.2044999999998</v>
      </c>
      <c r="N58" s="76">
        <v>3657.2044999999998</v>
      </c>
      <c r="O58" s="68">
        <v>3657.2044999999998</v>
      </c>
      <c r="P58" s="388" t="s">
        <v>1867</v>
      </c>
    </row>
    <row r="59" spans="1:16" ht="45" customHeight="1">
      <c r="A59" s="65">
        <v>10</v>
      </c>
      <c r="B59" s="118" t="s">
        <v>1820</v>
      </c>
      <c r="C59" s="81" t="s">
        <v>1864</v>
      </c>
      <c r="D59" s="74" t="s">
        <v>28</v>
      </c>
      <c r="E59" s="65" t="s">
        <v>1858</v>
      </c>
      <c r="F59" s="375">
        <v>2022</v>
      </c>
      <c r="G59" s="380">
        <v>2023</v>
      </c>
      <c r="H59" s="77">
        <v>8116625</v>
      </c>
      <c r="I59" s="68">
        <v>0</v>
      </c>
      <c r="J59" s="73">
        <v>8116625</v>
      </c>
      <c r="K59" s="77">
        <v>8116625</v>
      </c>
      <c r="L59" s="68">
        <v>2029.15625</v>
      </c>
      <c r="M59" s="73">
        <v>2029.15625</v>
      </c>
      <c r="N59" s="77">
        <v>2029.15625</v>
      </c>
      <c r="O59" s="68">
        <v>2029.15625</v>
      </c>
      <c r="P59" s="388" t="s">
        <v>1867</v>
      </c>
    </row>
    <row r="60" spans="1:16" ht="45" customHeight="1">
      <c r="A60" s="65">
        <v>11</v>
      </c>
      <c r="B60" s="118" t="s">
        <v>1820</v>
      </c>
      <c r="C60" s="81" t="s">
        <v>1865</v>
      </c>
      <c r="D60" s="74" t="s">
        <v>35</v>
      </c>
      <c r="E60" s="65" t="s">
        <v>1858</v>
      </c>
      <c r="F60" s="375">
        <v>2022</v>
      </c>
      <c r="G60" s="380">
        <v>2023</v>
      </c>
      <c r="H60" s="68">
        <v>2950500</v>
      </c>
      <c r="I60" s="68">
        <v>0</v>
      </c>
      <c r="J60" s="73">
        <v>2950500</v>
      </c>
      <c r="K60" s="68">
        <v>2950500</v>
      </c>
      <c r="L60" s="68">
        <v>737.625</v>
      </c>
      <c r="M60" s="73">
        <v>737.625</v>
      </c>
      <c r="N60" s="68">
        <v>737.625</v>
      </c>
      <c r="O60" s="68">
        <v>737.625</v>
      </c>
      <c r="P60" s="388" t="s">
        <v>1867</v>
      </c>
    </row>
    <row r="61" spans="1:16" ht="31.5">
      <c r="A61" s="65">
        <v>12</v>
      </c>
      <c r="B61" s="118" t="s">
        <v>1820</v>
      </c>
      <c r="C61" s="81" t="s">
        <v>1866</v>
      </c>
      <c r="D61" s="74" t="s">
        <v>51</v>
      </c>
      <c r="E61" s="65" t="s">
        <v>1858</v>
      </c>
      <c r="F61" s="375">
        <v>2023</v>
      </c>
      <c r="G61" s="380">
        <v>2025</v>
      </c>
      <c r="H61" s="68">
        <v>8260000</v>
      </c>
      <c r="I61" s="68">
        <v>0</v>
      </c>
      <c r="J61" s="73">
        <v>8260000</v>
      </c>
      <c r="K61" s="68">
        <v>8260000</v>
      </c>
      <c r="L61" s="68">
        <v>2065</v>
      </c>
      <c r="M61" s="73">
        <v>2065</v>
      </c>
      <c r="N61" s="68">
        <v>2065</v>
      </c>
      <c r="O61" s="68">
        <v>2065</v>
      </c>
      <c r="P61" s="388" t="s">
        <v>1867</v>
      </c>
    </row>
    <row r="62" spans="1:16" s="1" customFormat="1" ht="45" customHeight="1">
      <c r="A62" s="551" t="s">
        <v>20</v>
      </c>
      <c r="B62" s="551"/>
      <c r="C62" s="551"/>
      <c r="D62" s="551"/>
      <c r="E62" s="551"/>
      <c r="F62" s="551"/>
      <c r="G62" s="551"/>
      <c r="H62" s="59">
        <f t="shared" ref="H62:O62" si="2">SUM(H50:H61)</f>
        <v>87740592.280000001</v>
      </c>
      <c r="I62" s="59">
        <f t="shared" si="2"/>
        <v>49616118.039999999</v>
      </c>
      <c r="J62" s="59">
        <f t="shared" si="2"/>
        <v>38124472.730000004</v>
      </c>
      <c r="K62" s="59">
        <f t="shared" si="2"/>
        <v>38124472.730000004</v>
      </c>
      <c r="L62" s="59">
        <f t="shared" si="2"/>
        <v>1050621.4182500001</v>
      </c>
      <c r="M62" s="59">
        <f t="shared" si="2"/>
        <v>1050621.4182500001</v>
      </c>
      <c r="N62" s="59">
        <f t="shared" si="2"/>
        <v>1050621.4182500001</v>
      </c>
      <c r="O62" s="59">
        <f t="shared" si="2"/>
        <v>1050621.4182500001</v>
      </c>
      <c r="P62" s="391"/>
    </row>
    <row r="63" spans="1:16" s="20" customFormat="1" ht="45" customHeight="1">
      <c r="A63" s="553"/>
      <c r="B63" s="552"/>
      <c r="C63" s="552"/>
      <c r="D63" s="552"/>
      <c r="E63" s="552"/>
      <c r="F63" s="552"/>
      <c r="G63" s="552"/>
      <c r="H63" s="552"/>
      <c r="I63" s="552"/>
      <c r="J63" s="552"/>
      <c r="K63" s="552"/>
      <c r="L63" s="552"/>
      <c r="M63" s="552"/>
      <c r="N63" s="552"/>
      <c r="O63" s="552"/>
      <c r="P63" s="554"/>
    </row>
    <row r="64" spans="1:16" ht="45" customHeight="1">
      <c r="A64" s="561" t="s">
        <v>48</v>
      </c>
      <c r="B64" s="561"/>
      <c r="C64" s="561"/>
      <c r="D64" s="561"/>
      <c r="E64" s="561"/>
      <c r="F64" s="561"/>
      <c r="G64" s="561"/>
      <c r="H64" s="561"/>
      <c r="I64" s="561"/>
      <c r="J64" s="561"/>
      <c r="K64" s="561"/>
      <c r="L64" s="561"/>
      <c r="M64" s="561"/>
      <c r="N64" s="561"/>
      <c r="O64" s="561"/>
      <c r="P64" s="561"/>
    </row>
    <row r="65" spans="1:16" ht="54.75" customHeight="1">
      <c r="A65" s="64">
        <v>1</v>
      </c>
      <c r="B65" s="355" t="s">
        <v>2596</v>
      </c>
      <c r="C65" s="367" t="s">
        <v>698</v>
      </c>
      <c r="D65" s="347" t="s">
        <v>136</v>
      </c>
      <c r="E65" s="355" t="s">
        <v>1645</v>
      </c>
      <c r="F65" s="370">
        <v>2020</v>
      </c>
      <c r="G65" s="370">
        <v>2025</v>
      </c>
      <c r="H65" s="358">
        <v>1540000000</v>
      </c>
      <c r="I65" s="361">
        <v>531263694.33137298</v>
      </c>
      <c r="J65" s="358">
        <v>578700000</v>
      </c>
      <c r="K65" s="358"/>
      <c r="L65" s="361">
        <v>531263694.33137298</v>
      </c>
      <c r="M65" s="68"/>
      <c r="N65" s="73"/>
      <c r="O65" s="85"/>
      <c r="P65" s="388"/>
    </row>
    <row r="66" spans="1:16" ht="94.5" customHeight="1">
      <c r="A66" s="64">
        <v>2</v>
      </c>
      <c r="B66" s="355" t="s">
        <v>2596</v>
      </c>
      <c r="C66" s="367" t="s">
        <v>279</v>
      </c>
      <c r="D66" s="347" t="s">
        <v>136</v>
      </c>
      <c r="E66" s="355" t="s">
        <v>1646</v>
      </c>
      <c r="F66" s="370">
        <v>2019</v>
      </c>
      <c r="G66" s="370">
        <v>2026</v>
      </c>
      <c r="H66" s="358">
        <v>1430000000</v>
      </c>
      <c r="I66" s="361">
        <v>544393322.02040398</v>
      </c>
      <c r="J66" s="358">
        <v>280883333.33333331</v>
      </c>
      <c r="K66" s="358">
        <v>544393322.02040398</v>
      </c>
      <c r="L66" s="361">
        <v>544393322.02040398</v>
      </c>
      <c r="M66" s="68"/>
      <c r="N66" s="73"/>
      <c r="O66" s="85"/>
      <c r="P66" s="388"/>
    </row>
    <row r="67" spans="1:16" ht="69.75" customHeight="1">
      <c r="A67" s="64">
        <v>3</v>
      </c>
      <c r="B67" s="355" t="s">
        <v>2596</v>
      </c>
      <c r="C67" s="367" t="s">
        <v>1647</v>
      </c>
      <c r="D67" s="347" t="s">
        <v>136</v>
      </c>
      <c r="E67" s="355" t="s">
        <v>1645</v>
      </c>
      <c r="F67" s="370">
        <v>2022</v>
      </c>
      <c r="G67" s="370">
        <v>2025</v>
      </c>
      <c r="H67" s="358">
        <v>875000000</v>
      </c>
      <c r="I67" s="361">
        <v>13369467.88516451</v>
      </c>
      <c r="J67" s="364">
        <v>31464999.999999996</v>
      </c>
      <c r="K67" s="358"/>
      <c r="L67" s="361">
        <v>13369467.88516451</v>
      </c>
      <c r="M67" s="68"/>
      <c r="N67" s="73"/>
      <c r="O67" s="85"/>
      <c r="P67" s="388"/>
    </row>
    <row r="68" spans="1:16" ht="56.25">
      <c r="A68" s="64">
        <v>4</v>
      </c>
      <c r="B68" s="355" t="s">
        <v>2596</v>
      </c>
      <c r="C68" s="367" t="s">
        <v>699</v>
      </c>
      <c r="D68" s="347" t="s">
        <v>136</v>
      </c>
      <c r="E68" s="355" t="s">
        <v>1645</v>
      </c>
      <c r="F68" s="370">
        <v>2022</v>
      </c>
      <c r="G68" s="370">
        <v>2025</v>
      </c>
      <c r="H68" s="358">
        <v>16214000</v>
      </c>
      <c r="I68" s="361">
        <v>9413853.2764472403</v>
      </c>
      <c r="J68" s="365">
        <v>19313333.333333336</v>
      </c>
      <c r="K68" s="358"/>
      <c r="L68" s="361">
        <v>9413853.2764472403</v>
      </c>
      <c r="M68" s="68"/>
      <c r="N68" s="73"/>
      <c r="O68" s="85"/>
      <c r="P68" s="388"/>
    </row>
    <row r="69" spans="1:16" ht="56.25">
      <c r="A69" s="64">
        <v>5</v>
      </c>
      <c r="B69" s="355" t="s">
        <v>2596</v>
      </c>
      <c r="C69" s="367" t="s">
        <v>1648</v>
      </c>
      <c r="D69" s="347" t="s">
        <v>136</v>
      </c>
      <c r="E69" s="355" t="s">
        <v>1649</v>
      </c>
      <c r="F69" s="370">
        <v>2013</v>
      </c>
      <c r="G69" s="370">
        <v>2026</v>
      </c>
      <c r="H69" s="358">
        <v>8460000000</v>
      </c>
      <c r="I69" s="361">
        <v>2493032.7308150092</v>
      </c>
      <c r="J69" s="358">
        <v>10998000</v>
      </c>
      <c r="K69" s="358"/>
      <c r="L69" s="361">
        <v>2493032.7308150092</v>
      </c>
      <c r="M69" s="68"/>
      <c r="N69" s="73"/>
      <c r="O69" s="85"/>
      <c r="P69" s="388"/>
    </row>
    <row r="70" spans="1:16" ht="45" customHeight="1">
      <c r="A70" s="64">
        <v>6</v>
      </c>
      <c r="B70" s="355" t="s">
        <v>2596</v>
      </c>
      <c r="C70" s="367" t="s">
        <v>700</v>
      </c>
      <c r="D70" s="347" t="s">
        <v>136</v>
      </c>
      <c r="E70" s="355" t="s">
        <v>1650</v>
      </c>
      <c r="F70" s="370">
        <v>2019</v>
      </c>
      <c r="G70" s="370">
        <v>2026</v>
      </c>
      <c r="H70" s="358">
        <v>115000000</v>
      </c>
      <c r="I70" s="361">
        <v>24976942.640000001</v>
      </c>
      <c r="J70" s="358">
        <v>8974194</v>
      </c>
      <c r="K70" s="358">
        <v>24976942.640000001</v>
      </c>
      <c r="L70" s="361">
        <v>24976942.640000001</v>
      </c>
      <c r="M70" s="68"/>
      <c r="N70" s="73"/>
      <c r="O70" s="85"/>
      <c r="P70" s="388"/>
    </row>
    <row r="71" spans="1:16" ht="45" customHeight="1">
      <c r="A71" s="64">
        <v>7</v>
      </c>
      <c r="B71" s="355" t="s">
        <v>2596</v>
      </c>
      <c r="C71" s="367" t="s">
        <v>701</v>
      </c>
      <c r="D71" s="347" t="s">
        <v>136</v>
      </c>
      <c r="E71" s="355" t="s">
        <v>1651</v>
      </c>
      <c r="F71" s="370">
        <v>1988</v>
      </c>
      <c r="G71" s="370">
        <v>2026</v>
      </c>
      <c r="H71" s="358">
        <v>93000000</v>
      </c>
      <c r="I71" s="361">
        <v>81689721.122288033</v>
      </c>
      <c r="J71" s="364">
        <v>1120160.4938271604</v>
      </c>
      <c r="K71" s="358">
        <v>81689721.122288033</v>
      </c>
      <c r="L71" s="361">
        <v>81689721.122288033</v>
      </c>
      <c r="M71" s="68"/>
      <c r="N71" s="73"/>
      <c r="O71" s="85"/>
      <c r="P71" s="388"/>
    </row>
    <row r="72" spans="1:16" ht="45" customHeight="1">
      <c r="A72" s="64">
        <v>8</v>
      </c>
      <c r="B72" s="355" t="s">
        <v>2596</v>
      </c>
      <c r="C72" s="367" t="s">
        <v>1652</v>
      </c>
      <c r="D72" s="347" t="s">
        <v>136</v>
      </c>
      <c r="E72" s="355" t="s">
        <v>1653</v>
      </c>
      <c r="F72" s="370">
        <v>2022</v>
      </c>
      <c r="G72" s="370">
        <v>2026</v>
      </c>
      <c r="H72" s="358">
        <v>143000000</v>
      </c>
      <c r="I72" s="361">
        <v>0</v>
      </c>
      <c r="J72" s="365">
        <v>1000</v>
      </c>
      <c r="K72" s="358"/>
      <c r="L72" s="361">
        <v>0</v>
      </c>
      <c r="M72" s="68"/>
      <c r="N72" s="73"/>
      <c r="O72" s="85"/>
      <c r="P72" s="388"/>
    </row>
    <row r="73" spans="1:16" ht="56.25">
      <c r="A73" s="64">
        <v>9</v>
      </c>
      <c r="B73" s="355" t="s">
        <v>2596</v>
      </c>
      <c r="C73" s="367" t="s">
        <v>1654</v>
      </c>
      <c r="D73" s="347" t="s">
        <v>136</v>
      </c>
      <c r="E73" s="355" t="s">
        <v>1650</v>
      </c>
      <c r="F73" s="370">
        <v>2019</v>
      </c>
      <c r="G73" s="370">
        <v>2023</v>
      </c>
      <c r="H73" s="358">
        <v>86808500</v>
      </c>
      <c r="I73" s="361">
        <v>84283660</v>
      </c>
      <c r="J73" s="358">
        <v>0</v>
      </c>
      <c r="K73" s="358">
        <v>84283660</v>
      </c>
      <c r="L73" s="361">
        <v>84283660</v>
      </c>
      <c r="M73" s="68"/>
      <c r="N73" s="73"/>
      <c r="O73" s="85"/>
      <c r="P73" s="388"/>
    </row>
    <row r="74" spans="1:16" ht="45" customHeight="1">
      <c r="A74" s="301">
        <v>10</v>
      </c>
      <c r="B74" s="355" t="s">
        <v>2596</v>
      </c>
      <c r="C74" s="367" t="s">
        <v>1655</v>
      </c>
      <c r="D74" s="347" t="s">
        <v>136</v>
      </c>
      <c r="E74" s="355" t="s">
        <v>1656</v>
      </c>
      <c r="F74" s="370">
        <v>1993</v>
      </c>
      <c r="G74" s="370">
        <v>2026</v>
      </c>
      <c r="H74" s="358">
        <v>16922000000</v>
      </c>
      <c r="I74" s="361">
        <v>16881103482</v>
      </c>
      <c r="J74" s="358">
        <v>1000</v>
      </c>
      <c r="K74" s="68">
        <v>16881103482</v>
      </c>
      <c r="L74" s="73">
        <v>16881103482</v>
      </c>
      <c r="M74" s="68"/>
      <c r="N74" s="73"/>
      <c r="O74" s="85"/>
      <c r="P74" s="388"/>
    </row>
    <row r="75" spans="1:16" ht="45" customHeight="1">
      <c r="A75" s="301">
        <v>11</v>
      </c>
      <c r="B75" s="355" t="s">
        <v>2596</v>
      </c>
      <c r="C75" s="367" t="s">
        <v>280</v>
      </c>
      <c r="D75" s="347" t="s">
        <v>136</v>
      </c>
      <c r="E75" s="355" t="s">
        <v>1657</v>
      </c>
      <c r="F75" s="370">
        <v>2014</v>
      </c>
      <c r="G75" s="370">
        <v>2026</v>
      </c>
      <c r="H75" s="358">
        <v>6530000000</v>
      </c>
      <c r="I75" s="361">
        <v>6471518595</v>
      </c>
      <c r="J75" s="364">
        <v>1000</v>
      </c>
      <c r="K75" s="68">
        <v>6471518595</v>
      </c>
      <c r="L75" s="73">
        <v>6471518595</v>
      </c>
      <c r="M75" s="68"/>
      <c r="N75" s="73"/>
      <c r="O75" s="85"/>
      <c r="P75" s="388"/>
    </row>
    <row r="76" spans="1:16" ht="45" customHeight="1">
      <c r="A76" s="301">
        <v>12</v>
      </c>
      <c r="B76" s="355" t="s">
        <v>2596</v>
      </c>
      <c r="C76" s="367" t="s">
        <v>281</v>
      </c>
      <c r="D76" s="347" t="s">
        <v>136</v>
      </c>
      <c r="E76" s="355" t="s">
        <v>282</v>
      </c>
      <c r="F76" s="370">
        <v>2016</v>
      </c>
      <c r="G76" s="370">
        <v>2026</v>
      </c>
      <c r="H76" s="358">
        <v>1496786870.9100001</v>
      </c>
      <c r="I76" s="361">
        <v>1463078921.97</v>
      </c>
      <c r="J76" s="365">
        <v>982024.69135802472</v>
      </c>
      <c r="K76" s="68">
        <v>1463078921.97</v>
      </c>
      <c r="L76" s="73">
        <v>1463078921.97</v>
      </c>
      <c r="M76" s="68"/>
      <c r="N76" s="73"/>
      <c r="O76" s="85"/>
      <c r="P76" s="388"/>
    </row>
    <row r="77" spans="1:16" ht="45" customHeight="1">
      <c r="A77" s="301">
        <v>13</v>
      </c>
      <c r="B77" s="355" t="s">
        <v>2596</v>
      </c>
      <c r="C77" s="367" t="s">
        <v>1658</v>
      </c>
      <c r="D77" s="347" t="s">
        <v>136</v>
      </c>
      <c r="E77" s="355" t="s">
        <v>1659</v>
      </c>
      <c r="F77" s="370">
        <v>2022</v>
      </c>
      <c r="G77" s="370">
        <v>2026</v>
      </c>
      <c r="H77" s="358">
        <v>2248000000</v>
      </c>
      <c r="I77" s="361">
        <v>0</v>
      </c>
      <c r="J77" s="358">
        <v>10001000</v>
      </c>
      <c r="K77" s="358"/>
      <c r="L77" s="361">
        <v>0</v>
      </c>
      <c r="M77" s="68"/>
      <c r="N77" s="73"/>
      <c r="O77" s="85"/>
      <c r="P77" s="388"/>
    </row>
    <row r="78" spans="1:16" ht="45" customHeight="1">
      <c r="A78" s="301">
        <v>14</v>
      </c>
      <c r="B78" s="355" t="s">
        <v>2596</v>
      </c>
      <c r="C78" s="367" t="s">
        <v>702</v>
      </c>
      <c r="D78" s="347" t="s">
        <v>136</v>
      </c>
      <c r="E78" s="355" t="s">
        <v>1660</v>
      </c>
      <c r="F78" s="370">
        <v>2018</v>
      </c>
      <c r="G78" s="370">
        <v>2026</v>
      </c>
      <c r="H78" s="358">
        <v>154200000</v>
      </c>
      <c r="I78" s="361">
        <v>25301468.399999999</v>
      </c>
      <c r="J78" s="358">
        <v>600</v>
      </c>
      <c r="K78" s="358">
        <v>25301468.399999999</v>
      </c>
      <c r="L78" s="361">
        <v>25301468.399999999</v>
      </c>
      <c r="M78" s="68"/>
      <c r="N78" s="73"/>
      <c r="O78" s="85"/>
      <c r="P78" s="388"/>
    </row>
    <row r="79" spans="1:16" ht="45" customHeight="1">
      <c r="A79" s="301">
        <v>15</v>
      </c>
      <c r="B79" s="355" t="s">
        <v>2596</v>
      </c>
      <c r="C79" s="367" t="s">
        <v>703</v>
      </c>
      <c r="D79" s="347" t="s">
        <v>136</v>
      </c>
      <c r="E79" s="355" t="s">
        <v>1661</v>
      </c>
      <c r="F79" s="370">
        <v>2017</v>
      </c>
      <c r="G79" s="370">
        <v>2026</v>
      </c>
      <c r="H79" s="358">
        <v>430400000</v>
      </c>
      <c r="I79" s="361">
        <v>58860622</v>
      </c>
      <c r="J79" s="364">
        <v>2942800</v>
      </c>
      <c r="K79" s="358">
        <v>58860622</v>
      </c>
      <c r="L79" s="361">
        <v>58860622</v>
      </c>
      <c r="M79" s="68"/>
      <c r="N79" s="73"/>
      <c r="O79" s="85"/>
      <c r="P79" s="388"/>
    </row>
    <row r="80" spans="1:16" ht="45" customHeight="1">
      <c r="A80" s="301">
        <v>16</v>
      </c>
      <c r="B80" s="355" t="s">
        <v>2596</v>
      </c>
      <c r="C80" s="367" t="s">
        <v>1662</v>
      </c>
      <c r="D80" s="347" t="s">
        <v>136</v>
      </c>
      <c r="E80" s="355" t="s">
        <v>1663</v>
      </c>
      <c r="F80" s="370">
        <v>2022</v>
      </c>
      <c r="G80" s="370">
        <v>2026</v>
      </c>
      <c r="H80" s="358">
        <v>440000000</v>
      </c>
      <c r="I80" s="361">
        <v>0</v>
      </c>
      <c r="J80" s="365">
        <v>100000000</v>
      </c>
      <c r="K80" s="358"/>
      <c r="L80" s="361">
        <v>0</v>
      </c>
      <c r="M80" s="68"/>
      <c r="N80" s="73"/>
      <c r="O80" s="85"/>
      <c r="P80" s="388"/>
    </row>
    <row r="81" spans="1:16" ht="45" customHeight="1">
      <c r="A81" s="301">
        <v>17</v>
      </c>
      <c r="B81" s="355" t="s">
        <v>2596</v>
      </c>
      <c r="C81" s="367" t="s">
        <v>1664</v>
      </c>
      <c r="D81" s="347" t="s">
        <v>136</v>
      </c>
      <c r="E81" s="355" t="s">
        <v>1665</v>
      </c>
      <c r="F81" s="370">
        <v>2019</v>
      </c>
      <c r="G81" s="370">
        <v>2026</v>
      </c>
      <c r="H81" s="358">
        <v>83000000</v>
      </c>
      <c r="I81" s="361">
        <v>436660.18</v>
      </c>
      <c r="J81" s="358">
        <v>20000000</v>
      </c>
      <c r="K81" s="358"/>
      <c r="L81" s="361">
        <v>436660.18</v>
      </c>
      <c r="M81" s="68"/>
      <c r="N81" s="73"/>
      <c r="O81" s="85"/>
      <c r="P81" s="388"/>
    </row>
    <row r="82" spans="1:16" ht="45" customHeight="1">
      <c r="A82" s="301">
        <v>18</v>
      </c>
      <c r="B82" s="355" t="s">
        <v>2596</v>
      </c>
      <c r="C82" s="367" t="s">
        <v>1666</v>
      </c>
      <c r="D82" s="347" t="s">
        <v>136</v>
      </c>
      <c r="E82" s="355" t="s">
        <v>1667</v>
      </c>
      <c r="F82" s="370">
        <v>1998</v>
      </c>
      <c r="G82" s="370">
        <v>2026</v>
      </c>
      <c r="H82" s="358">
        <v>6885000</v>
      </c>
      <c r="I82" s="361">
        <v>4234668.3099999996</v>
      </c>
      <c r="J82" s="358">
        <v>117283.95061728395</v>
      </c>
      <c r="K82" s="358">
        <v>4234668.3099999996</v>
      </c>
      <c r="L82" s="361">
        <v>4234668.3099999996</v>
      </c>
      <c r="M82" s="68"/>
      <c r="N82" s="73"/>
      <c r="O82" s="85"/>
      <c r="P82" s="388"/>
    </row>
    <row r="83" spans="1:16" ht="45" customHeight="1">
      <c r="A83" s="301">
        <v>19</v>
      </c>
      <c r="B83" s="355" t="s">
        <v>2596</v>
      </c>
      <c r="C83" s="367" t="s">
        <v>1668</v>
      </c>
      <c r="D83" s="347" t="s">
        <v>136</v>
      </c>
      <c r="E83" s="355" t="s">
        <v>1667</v>
      </c>
      <c r="F83" s="370">
        <v>1998</v>
      </c>
      <c r="G83" s="370">
        <v>2026</v>
      </c>
      <c r="H83" s="358">
        <v>900000</v>
      </c>
      <c r="I83" s="361">
        <v>0</v>
      </c>
      <c r="J83" s="364">
        <v>117283.95061728395</v>
      </c>
      <c r="K83" s="358"/>
      <c r="L83" s="361">
        <v>0</v>
      </c>
      <c r="M83" s="68"/>
      <c r="N83" s="73"/>
      <c r="O83" s="85"/>
      <c r="P83" s="388"/>
    </row>
    <row r="84" spans="1:16" ht="56.25">
      <c r="A84" s="301">
        <v>20</v>
      </c>
      <c r="B84" s="355" t="s">
        <v>2596</v>
      </c>
      <c r="C84" s="367" t="s">
        <v>1669</v>
      </c>
      <c r="D84" s="347" t="s">
        <v>136</v>
      </c>
      <c r="E84" s="355" t="s">
        <v>564</v>
      </c>
      <c r="F84" s="370">
        <v>2021</v>
      </c>
      <c r="G84" s="370">
        <v>2025</v>
      </c>
      <c r="H84" s="358">
        <v>102266039.41687694</v>
      </c>
      <c r="I84" s="361">
        <v>19405238.620000001</v>
      </c>
      <c r="J84" s="365">
        <v>20000000</v>
      </c>
      <c r="K84" s="358"/>
      <c r="L84" s="361">
        <v>19405238.620000001</v>
      </c>
      <c r="M84" s="68"/>
      <c r="N84" s="73"/>
      <c r="O84" s="85"/>
      <c r="P84" s="388"/>
    </row>
    <row r="85" spans="1:16" ht="45" customHeight="1">
      <c r="A85" s="301">
        <v>21</v>
      </c>
      <c r="B85" s="355" t="s">
        <v>2596</v>
      </c>
      <c r="C85" s="367" t="s">
        <v>1670</v>
      </c>
      <c r="D85" s="347" t="s">
        <v>136</v>
      </c>
      <c r="E85" s="355" t="s">
        <v>1671</v>
      </c>
      <c r="F85" s="370">
        <v>2022</v>
      </c>
      <c r="G85" s="370">
        <v>2026</v>
      </c>
      <c r="H85" s="358">
        <v>0</v>
      </c>
      <c r="I85" s="361">
        <v>0</v>
      </c>
      <c r="J85" s="358">
        <v>0</v>
      </c>
      <c r="K85" s="358"/>
      <c r="L85" s="361">
        <v>0</v>
      </c>
      <c r="M85" s="68"/>
      <c r="N85" s="73"/>
      <c r="O85" s="85"/>
      <c r="P85" s="388"/>
    </row>
    <row r="86" spans="1:16" ht="45" customHeight="1">
      <c r="A86" s="301">
        <v>22</v>
      </c>
      <c r="B86" s="355" t="s">
        <v>2596</v>
      </c>
      <c r="C86" s="367" t="s">
        <v>1672</v>
      </c>
      <c r="D86" s="347" t="s">
        <v>136</v>
      </c>
      <c r="E86" s="355" t="s">
        <v>1673</v>
      </c>
      <c r="F86" s="370" t="s">
        <v>1674</v>
      </c>
      <c r="G86" s="370" t="s">
        <v>1675</v>
      </c>
      <c r="H86" s="358">
        <v>20000000</v>
      </c>
      <c r="I86" s="361">
        <v>4476120</v>
      </c>
      <c r="J86" s="358">
        <v>1005</v>
      </c>
      <c r="K86" s="358"/>
      <c r="L86" s="361"/>
      <c r="M86" s="68"/>
      <c r="N86" s="73"/>
      <c r="O86" s="85"/>
      <c r="P86" s="388"/>
    </row>
    <row r="87" spans="1:16" ht="45" customHeight="1">
      <c r="A87" s="301">
        <v>23</v>
      </c>
      <c r="B87" s="355" t="s">
        <v>2596</v>
      </c>
      <c r="C87" s="367" t="s">
        <v>1676</v>
      </c>
      <c r="D87" s="347" t="s">
        <v>136</v>
      </c>
      <c r="E87" s="355" t="s">
        <v>1677</v>
      </c>
      <c r="F87" s="370" t="s">
        <v>1678</v>
      </c>
      <c r="G87" s="370">
        <v>2026</v>
      </c>
      <c r="H87" s="358">
        <v>83473665</v>
      </c>
      <c r="I87" s="361">
        <v>9737739</v>
      </c>
      <c r="J87" s="364">
        <v>1000</v>
      </c>
      <c r="K87" s="358"/>
      <c r="L87" s="361"/>
      <c r="M87" s="68"/>
      <c r="N87" s="73"/>
      <c r="O87" s="85"/>
      <c r="P87" s="388"/>
    </row>
    <row r="88" spans="1:16" ht="45" customHeight="1">
      <c r="A88" s="301">
        <v>24</v>
      </c>
      <c r="B88" s="355" t="s">
        <v>2596</v>
      </c>
      <c r="C88" s="367" t="s">
        <v>1679</v>
      </c>
      <c r="D88" s="347" t="s">
        <v>136</v>
      </c>
      <c r="E88" s="355" t="s">
        <v>1680</v>
      </c>
      <c r="F88" s="370" t="s">
        <v>1681</v>
      </c>
      <c r="G88" s="370">
        <v>2026</v>
      </c>
      <c r="H88" s="358">
        <v>757321796</v>
      </c>
      <c r="I88" s="361">
        <v>494552740</v>
      </c>
      <c r="J88" s="365">
        <v>1000</v>
      </c>
      <c r="K88" s="358"/>
      <c r="L88" s="361"/>
      <c r="M88" s="68"/>
      <c r="N88" s="73"/>
      <c r="O88" s="85"/>
      <c r="P88" s="388"/>
    </row>
    <row r="89" spans="1:16" ht="45" customHeight="1">
      <c r="A89" s="301">
        <v>25</v>
      </c>
      <c r="B89" s="355" t="s">
        <v>2596</v>
      </c>
      <c r="C89" s="367" t="s">
        <v>1682</v>
      </c>
      <c r="D89" s="347" t="s">
        <v>136</v>
      </c>
      <c r="E89" s="355" t="s">
        <v>1683</v>
      </c>
      <c r="F89" s="370" t="s">
        <v>1684</v>
      </c>
      <c r="G89" s="370">
        <v>2026</v>
      </c>
      <c r="H89" s="358">
        <v>80088475</v>
      </c>
      <c r="I89" s="361">
        <v>31876066</v>
      </c>
      <c r="J89" s="358">
        <v>1000</v>
      </c>
      <c r="K89" s="358"/>
      <c r="L89" s="361"/>
      <c r="M89" s="68"/>
      <c r="N89" s="73"/>
      <c r="O89" s="85"/>
      <c r="P89" s="388"/>
    </row>
    <row r="90" spans="1:16" ht="45" customHeight="1">
      <c r="A90" s="301">
        <v>26</v>
      </c>
      <c r="B90" s="355" t="s">
        <v>2596</v>
      </c>
      <c r="C90" s="367" t="s">
        <v>1685</v>
      </c>
      <c r="D90" s="347" t="s">
        <v>136</v>
      </c>
      <c r="E90" s="355" t="s">
        <v>1686</v>
      </c>
      <c r="F90" s="370" t="s">
        <v>1687</v>
      </c>
      <c r="G90" s="370">
        <v>2026</v>
      </c>
      <c r="H90" s="358">
        <v>910298422</v>
      </c>
      <c r="I90" s="361">
        <v>549517477</v>
      </c>
      <c r="J90" s="358">
        <v>666.66666666666663</v>
      </c>
      <c r="K90" s="358"/>
      <c r="L90" s="361"/>
      <c r="M90" s="68"/>
      <c r="N90" s="73"/>
      <c r="O90" s="85"/>
      <c r="P90" s="388"/>
    </row>
    <row r="91" spans="1:16" ht="45" customHeight="1">
      <c r="A91" s="301">
        <v>27</v>
      </c>
      <c r="B91" s="355" t="s">
        <v>2596</v>
      </c>
      <c r="C91" s="367" t="s">
        <v>1688</v>
      </c>
      <c r="D91" s="347" t="s">
        <v>136</v>
      </c>
      <c r="E91" s="355" t="s">
        <v>1689</v>
      </c>
      <c r="F91" s="370" t="s">
        <v>1687</v>
      </c>
      <c r="G91" s="370">
        <v>2026</v>
      </c>
      <c r="H91" s="358">
        <v>747877799</v>
      </c>
      <c r="I91" s="361">
        <v>396923985</v>
      </c>
      <c r="J91" s="364">
        <v>0</v>
      </c>
      <c r="K91" s="358"/>
      <c r="L91" s="361"/>
      <c r="M91" s="68"/>
      <c r="N91" s="73"/>
      <c r="O91" s="85"/>
      <c r="P91" s="388"/>
    </row>
    <row r="92" spans="1:16" ht="56.25">
      <c r="A92" s="301">
        <v>28</v>
      </c>
      <c r="B92" s="355" t="s">
        <v>2596</v>
      </c>
      <c r="C92" s="367" t="s">
        <v>1690</v>
      </c>
      <c r="D92" s="347" t="s">
        <v>136</v>
      </c>
      <c r="E92" s="355" t="s">
        <v>1691</v>
      </c>
      <c r="F92" s="370" t="s">
        <v>269</v>
      </c>
      <c r="G92" s="370">
        <v>2026</v>
      </c>
      <c r="H92" s="358">
        <v>1450680</v>
      </c>
      <c r="I92" s="361">
        <v>295548</v>
      </c>
      <c r="J92" s="365">
        <v>2000</v>
      </c>
      <c r="K92" s="358"/>
      <c r="L92" s="361"/>
      <c r="M92" s="68"/>
      <c r="N92" s="73"/>
      <c r="O92" s="85"/>
      <c r="P92" s="388"/>
    </row>
    <row r="93" spans="1:16" ht="45" customHeight="1">
      <c r="A93" s="301">
        <v>29</v>
      </c>
      <c r="B93" s="355" t="s">
        <v>2596</v>
      </c>
      <c r="C93" s="367" t="s">
        <v>1692</v>
      </c>
      <c r="D93" s="347" t="s">
        <v>136</v>
      </c>
      <c r="E93" s="355" t="s">
        <v>1693</v>
      </c>
      <c r="F93" s="370" t="s">
        <v>1674</v>
      </c>
      <c r="G93" s="370">
        <v>2026</v>
      </c>
      <c r="H93" s="358">
        <v>5219422</v>
      </c>
      <c r="I93" s="361">
        <v>9457</v>
      </c>
      <c r="J93" s="358">
        <v>2000</v>
      </c>
      <c r="K93" s="358"/>
      <c r="L93" s="361"/>
      <c r="M93" s="68"/>
      <c r="N93" s="73"/>
      <c r="O93" s="85"/>
      <c r="P93" s="388"/>
    </row>
    <row r="94" spans="1:16" ht="45" customHeight="1">
      <c r="A94" s="301">
        <v>30</v>
      </c>
      <c r="B94" s="355" t="s">
        <v>2596</v>
      </c>
      <c r="C94" s="367" t="s">
        <v>1694</v>
      </c>
      <c r="D94" s="347" t="s">
        <v>136</v>
      </c>
      <c r="E94" s="355" t="s">
        <v>1695</v>
      </c>
      <c r="F94" s="370" t="s">
        <v>1696</v>
      </c>
      <c r="G94" s="370">
        <v>2026</v>
      </c>
      <c r="H94" s="358">
        <v>328997492</v>
      </c>
      <c r="I94" s="361">
        <v>300434171</v>
      </c>
      <c r="J94" s="358">
        <v>1000</v>
      </c>
      <c r="K94" s="358"/>
      <c r="L94" s="361"/>
      <c r="M94" s="68"/>
      <c r="N94" s="73"/>
      <c r="O94" s="85"/>
      <c r="P94" s="388"/>
    </row>
    <row r="95" spans="1:16" ht="45" customHeight="1">
      <c r="A95" s="301">
        <v>31</v>
      </c>
      <c r="B95" s="355" t="s">
        <v>2596</v>
      </c>
      <c r="C95" s="367" t="s">
        <v>1697</v>
      </c>
      <c r="D95" s="347" t="s">
        <v>136</v>
      </c>
      <c r="E95" s="355" t="s">
        <v>1698</v>
      </c>
      <c r="F95" s="370" t="s">
        <v>1674</v>
      </c>
      <c r="G95" s="370">
        <v>2026</v>
      </c>
      <c r="H95" s="358">
        <v>99175738</v>
      </c>
      <c r="I95" s="361">
        <v>103616</v>
      </c>
      <c r="J95" s="364">
        <v>2000</v>
      </c>
      <c r="K95" s="358"/>
      <c r="L95" s="361"/>
      <c r="M95" s="68"/>
      <c r="N95" s="73"/>
      <c r="O95" s="85"/>
      <c r="P95" s="388"/>
    </row>
    <row r="96" spans="1:16" ht="45" customHeight="1">
      <c r="A96" s="301">
        <v>32</v>
      </c>
      <c r="B96" s="355" t="s">
        <v>2596</v>
      </c>
      <c r="C96" s="367" t="s">
        <v>1699</v>
      </c>
      <c r="D96" s="347" t="s">
        <v>136</v>
      </c>
      <c r="E96" s="355" t="s">
        <v>1700</v>
      </c>
      <c r="F96" s="370" t="s">
        <v>480</v>
      </c>
      <c r="G96" s="370">
        <v>2026</v>
      </c>
      <c r="H96" s="358">
        <v>12871929558</v>
      </c>
      <c r="I96" s="361">
        <v>14640032</v>
      </c>
      <c r="J96" s="365">
        <v>1000</v>
      </c>
      <c r="K96" s="358"/>
      <c r="L96" s="361"/>
      <c r="M96" s="68"/>
      <c r="N96" s="73"/>
      <c r="O96" s="85"/>
      <c r="P96" s="388"/>
    </row>
    <row r="97" spans="1:16" ht="45" customHeight="1">
      <c r="A97" s="301">
        <v>33</v>
      </c>
      <c r="B97" s="355" t="s">
        <v>2596</v>
      </c>
      <c r="C97" s="367" t="s">
        <v>1701</v>
      </c>
      <c r="D97" s="347" t="s">
        <v>136</v>
      </c>
      <c r="E97" s="355" t="s">
        <v>1702</v>
      </c>
      <c r="F97" s="370" t="s">
        <v>894</v>
      </c>
      <c r="G97" s="370">
        <v>2026</v>
      </c>
      <c r="H97" s="358">
        <v>400000000</v>
      </c>
      <c r="I97" s="361">
        <v>2984520</v>
      </c>
      <c r="J97" s="358">
        <v>1000000</v>
      </c>
      <c r="K97" s="358"/>
      <c r="L97" s="361"/>
      <c r="M97" s="68"/>
      <c r="N97" s="73"/>
      <c r="O97" s="85"/>
      <c r="P97" s="388"/>
    </row>
    <row r="98" spans="1:16" ht="45" customHeight="1">
      <c r="A98" s="301">
        <v>34</v>
      </c>
      <c r="B98" s="355" t="s">
        <v>2596</v>
      </c>
      <c r="C98" s="367" t="s">
        <v>1703</v>
      </c>
      <c r="D98" s="347" t="s">
        <v>136</v>
      </c>
      <c r="E98" s="355" t="s">
        <v>1704</v>
      </c>
      <c r="F98" s="370" t="s">
        <v>269</v>
      </c>
      <c r="G98" s="370">
        <v>2026</v>
      </c>
      <c r="H98" s="358">
        <v>287760000</v>
      </c>
      <c r="I98" s="361">
        <v>18117000</v>
      </c>
      <c r="J98" s="358">
        <v>1750000</v>
      </c>
      <c r="K98" s="358"/>
      <c r="L98" s="361"/>
      <c r="M98" s="68"/>
      <c r="N98" s="73"/>
      <c r="O98" s="85"/>
      <c r="P98" s="388"/>
    </row>
    <row r="99" spans="1:16" ht="45" customHeight="1">
      <c r="A99" s="301">
        <v>35</v>
      </c>
      <c r="B99" s="355" t="s">
        <v>2596</v>
      </c>
      <c r="C99" s="367" t="s">
        <v>1705</v>
      </c>
      <c r="D99" s="347" t="s">
        <v>136</v>
      </c>
      <c r="E99" s="355" t="s">
        <v>1706</v>
      </c>
      <c r="F99" s="370" t="s">
        <v>1707</v>
      </c>
      <c r="G99" s="370">
        <v>2026</v>
      </c>
      <c r="H99" s="358">
        <v>689022663</v>
      </c>
      <c r="I99" s="361">
        <v>411916173</v>
      </c>
      <c r="J99" s="364">
        <v>18115000</v>
      </c>
      <c r="K99" s="358"/>
      <c r="L99" s="361"/>
      <c r="M99" s="68"/>
      <c r="N99" s="73"/>
      <c r="O99" s="85"/>
      <c r="P99" s="388"/>
    </row>
    <row r="100" spans="1:16" ht="45" customHeight="1">
      <c r="A100" s="301">
        <v>36</v>
      </c>
      <c r="B100" s="355" t="s">
        <v>2596</v>
      </c>
      <c r="C100" s="367" t="s">
        <v>1708</v>
      </c>
      <c r="D100" s="347" t="s">
        <v>136</v>
      </c>
      <c r="E100" s="355" t="s">
        <v>1709</v>
      </c>
      <c r="F100" s="370" t="s">
        <v>269</v>
      </c>
      <c r="G100" s="370">
        <v>2026</v>
      </c>
      <c r="H100" s="358">
        <v>5064092844</v>
      </c>
      <c r="I100" s="361">
        <v>599054922</v>
      </c>
      <c r="J100" s="365">
        <v>0</v>
      </c>
      <c r="K100" s="358"/>
      <c r="L100" s="361"/>
      <c r="M100" s="68"/>
      <c r="N100" s="73"/>
      <c r="O100" s="85"/>
      <c r="P100" s="388"/>
    </row>
    <row r="101" spans="1:16" ht="45" customHeight="1">
      <c r="A101" s="301">
        <v>37</v>
      </c>
      <c r="B101" s="355" t="s">
        <v>2596</v>
      </c>
      <c r="C101" s="367" t="s">
        <v>1710</v>
      </c>
      <c r="D101" s="347" t="s">
        <v>136</v>
      </c>
      <c r="E101" s="355" t="s">
        <v>1711</v>
      </c>
      <c r="F101" s="370" t="s">
        <v>1712</v>
      </c>
      <c r="G101" s="370" t="s">
        <v>1713</v>
      </c>
      <c r="H101" s="358">
        <v>243012000</v>
      </c>
      <c r="I101" s="361">
        <v>4502000</v>
      </c>
      <c r="J101" s="358">
        <v>3750000</v>
      </c>
      <c r="K101" s="358"/>
      <c r="L101" s="361"/>
      <c r="M101" s="68"/>
      <c r="N101" s="73"/>
      <c r="O101" s="85"/>
      <c r="P101" s="388"/>
    </row>
    <row r="102" spans="1:16" ht="45" customHeight="1">
      <c r="A102" s="301">
        <v>38</v>
      </c>
      <c r="B102" s="355" t="s">
        <v>2596</v>
      </c>
      <c r="C102" s="367" t="s">
        <v>1714</v>
      </c>
      <c r="D102" s="347" t="s">
        <v>136</v>
      </c>
      <c r="E102" s="355" t="s">
        <v>1715</v>
      </c>
      <c r="F102" s="370" t="s">
        <v>1712</v>
      </c>
      <c r="G102" s="370" t="s">
        <v>1713</v>
      </c>
      <c r="H102" s="358">
        <v>610170000</v>
      </c>
      <c r="I102" s="361">
        <v>330</v>
      </c>
      <c r="J102" s="358">
        <v>250</v>
      </c>
      <c r="K102" s="358"/>
      <c r="L102" s="361"/>
      <c r="M102" s="68"/>
      <c r="N102" s="73"/>
      <c r="O102" s="85"/>
      <c r="P102" s="388"/>
    </row>
    <row r="103" spans="1:16" ht="45" customHeight="1">
      <c r="A103" s="301">
        <v>39</v>
      </c>
      <c r="B103" s="355" t="s">
        <v>2596</v>
      </c>
      <c r="C103" s="367" t="s">
        <v>1716</v>
      </c>
      <c r="D103" s="347" t="s">
        <v>136</v>
      </c>
      <c r="E103" s="355" t="s">
        <v>1717</v>
      </c>
      <c r="F103" s="370" t="s">
        <v>1718</v>
      </c>
      <c r="G103" s="370" t="s">
        <v>1713</v>
      </c>
      <c r="H103" s="358">
        <v>42997757</v>
      </c>
      <c r="I103" s="361">
        <v>30552741</v>
      </c>
      <c r="J103" s="364" t="s">
        <v>1719</v>
      </c>
      <c r="K103" s="358"/>
      <c r="L103" s="361"/>
      <c r="M103" s="68"/>
      <c r="N103" s="73"/>
      <c r="O103" s="85"/>
      <c r="P103" s="388"/>
    </row>
    <row r="104" spans="1:16" ht="45" customHeight="1">
      <c r="A104" s="301">
        <v>40</v>
      </c>
      <c r="B104" s="355" t="s">
        <v>2596</v>
      </c>
      <c r="C104" s="367" t="s">
        <v>1720</v>
      </c>
      <c r="D104" s="347" t="s">
        <v>136</v>
      </c>
      <c r="E104" s="355" t="s">
        <v>1721</v>
      </c>
      <c r="F104" s="370" t="s">
        <v>1696</v>
      </c>
      <c r="G104" s="370" t="s">
        <v>1675</v>
      </c>
      <c r="H104" s="358">
        <v>1108654800</v>
      </c>
      <c r="I104" s="361">
        <v>354712212</v>
      </c>
      <c r="J104" s="365" t="s">
        <v>1722</v>
      </c>
      <c r="K104" s="358"/>
      <c r="L104" s="361"/>
      <c r="M104" s="68"/>
      <c r="N104" s="73"/>
      <c r="O104" s="85"/>
      <c r="P104" s="388"/>
    </row>
    <row r="105" spans="1:16" ht="45" customHeight="1">
      <c r="A105" s="301">
        <v>41</v>
      </c>
      <c r="B105" s="355" t="s">
        <v>2596</v>
      </c>
      <c r="C105" s="367" t="s">
        <v>1723</v>
      </c>
      <c r="D105" s="347" t="s">
        <v>136</v>
      </c>
      <c r="E105" s="355" t="s">
        <v>564</v>
      </c>
      <c r="F105" s="370" t="s">
        <v>1696</v>
      </c>
      <c r="G105" s="370" t="s">
        <v>1675</v>
      </c>
      <c r="H105" s="358">
        <v>41019000</v>
      </c>
      <c r="I105" s="361">
        <v>5772</v>
      </c>
      <c r="J105" s="358" t="s">
        <v>1719</v>
      </c>
      <c r="K105" s="358"/>
      <c r="L105" s="361"/>
      <c r="M105" s="68"/>
      <c r="N105" s="73"/>
      <c r="O105" s="85"/>
      <c r="P105" s="388"/>
    </row>
    <row r="106" spans="1:16" s="4" customFormat="1" ht="45" customHeight="1">
      <c r="A106" s="565" t="s">
        <v>20</v>
      </c>
      <c r="B106" s="565"/>
      <c r="C106" s="565"/>
      <c r="D106" s="565"/>
      <c r="E106" s="565"/>
      <c r="F106" s="565"/>
      <c r="G106" s="565"/>
      <c r="H106" s="359">
        <f t="shared" ref="H106:O106" si="3">SUM(H65:H105)</f>
        <v>65566022521.326881</v>
      </c>
      <c r="I106" s="359">
        <f t="shared" si="3"/>
        <v>29440235971.486496</v>
      </c>
      <c r="J106" s="359">
        <f t="shared" si="3"/>
        <v>1110245935.4197531</v>
      </c>
      <c r="K106" s="59">
        <f t="shared" si="3"/>
        <v>25639441403.462696</v>
      </c>
      <c r="L106" s="59">
        <f t="shared" si="3"/>
        <v>26215823350.486496</v>
      </c>
      <c r="M106" s="59">
        <f t="shared" si="3"/>
        <v>0</v>
      </c>
      <c r="N106" s="59">
        <f t="shared" si="3"/>
        <v>0</v>
      </c>
      <c r="O106" s="59">
        <f t="shared" si="3"/>
        <v>0</v>
      </c>
      <c r="P106" s="385"/>
    </row>
    <row r="107" spans="1:16" s="4" customFormat="1" ht="45" customHeight="1">
      <c r="A107" s="553"/>
      <c r="B107" s="552"/>
      <c r="C107" s="552"/>
      <c r="D107" s="552"/>
      <c r="E107" s="552"/>
      <c r="F107" s="552"/>
      <c r="G107" s="552"/>
      <c r="H107" s="552"/>
      <c r="I107" s="552"/>
      <c r="J107" s="552"/>
      <c r="K107" s="552"/>
      <c r="L107" s="552"/>
      <c r="M107" s="552"/>
      <c r="N107" s="552"/>
      <c r="O107" s="552"/>
      <c r="P107" s="554"/>
    </row>
    <row r="108" spans="1:16" ht="45" customHeight="1">
      <c r="A108" s="561" t="s">
        <v>88</v>
      </c>
      <c r="B108" s="561"/>
      <c r="C108" s="561"/>
      <c r="D108" s="561"/>
      <c r="E108" s="561"/>
      <c r="F108" s="561"/>
      <c r="G108" s="561"/>
      <c r="H108" s="561"/>
      <c r="I108" s="561"/>
      <c r="J108" s="561"/>
      <c r="K108" s="561"/>
      <c r="L108" s="561"/>
      <c r="M108" s="561"/>
      <c r="N108" s="561"/>
      <c r="O108" s="561"/>
      <c r="P108" s="561"/>
    </row>
    <row r="109" spans="1:16" ht="45" customHeight="1">
      <c r="A109" s="64">
        <v>1</v>
      </c>
      <c r="B109" s="355" t="s">
        <v>24</v>
      </c>
      <c r="C109" s="367" t="s">
        <v>493</v>
      </c>
      <c r="D109" s="367" t="s">
        <v>44</v>
      </c>
      <c r="E109" s="355" t="s">
        <v>494</v>
      </c>
      <c r="F109" s="148">
        <v>2022</v>
      </c>
      <c r="G109" s="148">
        <v>2023</v>
      </c>
      <c r="H109" s="68">
        <v>997418883.52999997</v>
      </c>
      <c r="I109" s="73">
        <v>944875823.01999998</v>
      </c>
      <c r="J109" s="68">
        <v>52543060.5</v>
      </c>
      <c r="K109" s="68">
        <v>30280777.59</v>
      </c>
      <c r="L109" s="73">
        <v>22262282.91</v>
      </c>
      <c r="M109" s="68"/>
      <c r="N109" s="68"/>
      <c r="O109" s="84"/>
      <c r="P109" s="401"/>
    </row>
    <row r="110" spans="1:16" ht="45" customHeight="1">
      <c r="A110" s="64">
        <v>2</v>
      </c>
      <c r="B110" s="355" t="s">
        <v>24</v>
      </c>
      <c r="C110" s="367" t="s">
        <v>495</v>
      </c>
      <c r="D110" s="367" t="s">
        <v>44</v>
      </c>
      <c r="E110" s="355" t="s">
        <v>494</v>
      </c>
      <c r="F110" s="148">
        <v>2022</v>
      </c>
      <c r="G110" s="148">
        <v>2023</v>
      </c>
      <c r="H110" s="68">
        <v>1060494826</v>
      </c>
      <c r="I110" s="73">
        <v>574706487.80999994</v>
      </c>
      <c r="J110" s="68">
        <v>485788338.19</v>
      </c>
      <c r="K110" s="68">
        <v>202238301.87</v>
      </c>
      <c r="L110" s="73">
        <v>283550036.31999999</v>
      </c>
      <c r="M110" s="68"/>
      <c r="N110" s="68"/>
      <c r="O110" s="84"/>
      <c r="P110" s="401"/>
    </row>
    <row r="111" spans="1:16" ht="45" customHeight="1">
      <c r="A111" s="64">
        <v>3</v>
      </c>
      <c r="B111" s="355" t="s">
        <v>24</v>
      </c>
      <c r="C111" s="367" t="s">
        <v>550</v>
      </c>
      <c r="D111" s="367" t="s">
        <v>44</v>
      </c>
      <c r="E111" s="355" t="s">
        <v>494</v>
      </c>
      <c r="F111" s="148">
        <v>2022</v>
      </c>
      <c r="G111" s="148">
        <v>2023</v>
      </c>
      <c r="H111" s="68">
        <v>612303991.99000001</v>
      </c>
      <c r="I111" s="73">
        <v>210490412.75</v>
      </c>
      <c r="J111" s="76">
        <v>401813579.24000001</v>
      </c>
      <c r="K111" s="68">
        <v>73845296.469999999</v>
      </c>
      <c r="L111" s="73">
        <v>327968282.76999998</v>
      </c>
      <c r="M111" s="68"/>
      <c r="N111" s="68"/>
      <c r="O111" s="84"/>
      <c r="P111" s="401"/>
    </row>
    <row r="112" spans="1:16" ht="45" customHeight="1">
      <c r="A112" s="64">
        <v>4</v>
      </c>
      <c r="B112" s="355" t="s">
        <v>24</v>
      </c>
      <c r="C112" s="367" t="s">
        <v>551</v>
      </c>
      <c r="D112" s="367" t="s">
        <v>22</v>
      </c>
      <c r="E112" s="355" t="s">
        <v>403</v>
      </c>
      <c r="F112" s="148">
        <v>2022</v>
      </c>
      <c r="G112" s="148">
        <v>2023</v>
      </c>
      <c r="H112" s="68">
        <v>69644798.900000006</v>
      </c>
      <c r="I112" s="73">
        <v>38315017.770000003</v>
      </c>
      <c r="J112" s="77">
        <v>1684982.23</v>
      </c>
      <c r="K112" s="68">
        <v>46930.32</v>
      </c>
      <c r="L112" s="73">
        <v>1638051.91</v>
      </c>
      <c r="M112" s="68"/>
      <c r="N112" s="68"/>
      <c r="O112" s="84"/>
      <c r="P112" s="401"/>
    </row>
    <row r="113" spans="1:16" ht="45" customHeight="1">
      <c r="A113" s="64">
        <v>5</v>
      </c>
      <c r="B113" s="355" t="s">
        <v>24</v>
      </c>
      <c r="C113" s="367" t="s">
        <v>552</v>
      </c>
      <c r="D113" s="367" t="s">
        <v>333</v>
      </c>
      <c r="E113" s="355" t="s">
        <v>403</v>
      </c>
      <c r="F113" s="148">
        <v>2022</v>
      </c>
      <c r="G113" s="148">
        <v>2023</v>
      </c>
      <c r="H113" s="68">
        <v>2360000</v>
      </c>
      <c r="I113" s="73">
        <v>1983347.55</v>
      </c>
      <c r="J113" s="68">
        <v>0</v>
      </c>
      <c r="K113" s="68"/>
      <c r="L113" s="73"/>
      <c r="M113" s="68"/>
      <c r="N113" s="68"/>
      <c r="O113" s="84"/>
      <c r="P113" s="401"/>
    </row>
    <row r="114" spans="1:16" ht="45" customHeight="1">
      <c r="A114" s="64">
        <v>6</v>
      </c>
      <c r="B114" s="355" t="s">
        <v>24</v>
      </c>
      <c r="C114" s="367" t="s">
        <v>553</v>
      </c>
      <c r="D114" s="367" t="s">
        <v>22</v>
      </c>
      <c r="E114" s="355" t="s">
        <v>403</v>
      </c>
      <c r="F114" s="148">
        <v>2022</v>
      </c>
      <c r="G114" s="148">
        <v>2023</v>
      </c>
      <c r="H114" s="68">
        <v>109833937.84</v>
      </c>
      <c r="I114" s="73">
        <v>39910014.759999998</v>
      </c>
      <c r="J114" s="68">
        <v>31774985.239999998</v>
      </c>
      <c r="K114" s="68">
        <v>31774985.239999998</v>
      </c>
      <c r="L114" s="73"/>
      <c r="M114" s="68"/>
      <c r="N114" s="68"/>
      <c r="O114" s="84"/>
      <c r="P114" s="401"/>
    </row>
    <row r="115" spans="1:16" ht="45" customHeight="1">
      <c r="A115" s="64">
        <v>7</v>
      </c>
      <c r="B115" s="355" t="s">
        <v>24</v>
      </c>
      <c r="C115" s="367" t="s">
        <v>554</v>
      </c>
      <c r="D115" s="367" t="s">
        <v>397</v>
      </c>
      <c r="E115" s="355" t="s">
        <v>494</v>
      </c>
      <c r="F115" s="148">
        <v>2022</v>
      </c>
      <c r="G115" s="148">
        <v>2023</v>
      </c>
      <c r="H115" s="68">
        <v>17549809.600000001</v>
      </c>
      <c r="I115" s="73">
        <v>11000000</v>
      </c>
      <c r="J115" s="76">
        <v>0</v>
      </c>
      <c r="K115" s="68"/>
      <c r="L115" s="73"/>
      <c r="M115" s="68"/>
      <c r="N115" s="68"/>
      <c r="O115" s="84"/>
      <c r="P115" s="401"/>
    </row>
    <row r="116" spans="1:16" ht="45" customHeight="1">
      <c r="A116" s="64">
        <v>8</v>
      </c>
      <c r="B116" s="355" t="s">
        <v>24</v>
      </c>
      <c r="C116" s="367" t="s">
        <v>555</v>
      </c>
      <c r="D116" s="367" t="s">
        <v>40</v>
      </c>
      <c r="E116" s="355" t="s">
        <v>494</v>
      </c>
      <c r="F116" s="148">
        <v>2022</v>
      </c>
      <c r="G116" s="148">
        <v>2023</v>
      </c>
      <c r="H116" s="68">
        <v>6466400</v>
      </c>
      <c r="I116" s="73">
        <v>1397705.67</v>
      </c>
      <c r="J116" s="77">
        <v>0</v>
      </c>
      <c r="K116" s="68"/>
      <c r="L116" s="73"/>
      <c r="M116" s="68"/>
      <c r="N116" s="68"/>
      <c r="O116" s="84"/>
      <c r="P116" s="401"/>
    </row>
    <row r="117" spans="1:16" ht="45" customHeight="1">
      <c r="A117" s="64">
        <v>9</v>
      </c>
      <c r="B117" s="355" t="s">
        <v>24</v>
      </c>
      <c r="C117" s="367" t="s">
        <v>556</v>
      </c>
      <c r="D117" s="367" t="s">
        <v>326</v>
      </c>
      <c r="E117" s="355" t="s">
        <v>403</v>
      </c>
      <c r="F117" s="148">
        <v>2022</v>
      </c>
      <c r="G117" s="148">
        <v>2023</v>
      </c>
      <c r="H117" s="68">
        <v>51072042.009999998</v>
      </c>
      <c r="I117" s="73">
        <v>7103710.1900000004</v>
      </c>
      <c r="J117" s="68">
        <v>2896289.81</v>
      </c>
      <c r="K117" s="68">
        <v>0</v>
      </c>
      <c r="L117" s="73">
        <v>2896289.81</v>
      </c>
      <c r="M117" s="68"/>
      <c r="N117" s="68"/>
      <c r="O117" s="84"/>
      <c r="P117" s="401"/>
    </row>
    <row r="118" spans="1:16" ht="45" customHeight="1">
      <c r="A118" s="64">
        <v>10</v>
      </c>
      <c r="B118" s="355" t="s">
        <v>24</v>
      </c>
      <c r="C118" s="367" t="s">
        <v>557</v>
      </c>
      <c r="D118" s="367" t="s">
        <v>51</v>
      </c>
      <c r="E118" s="355" t="s">
        <v>494</v>
      </c>
      <c r="F118" s="148">
        <v>2022</v>
      </c>
      <c r="G118" s="148">
        <v>2023</v>
      </c>
      <c r="H118" s="68">
        <v>10263858.300000001</v>
      </c>
      <c r="I118" s="73">
        <v>6000000</v>
      </c>
      <c r="J118" s="68">
        <v>0</v>
      </c>
      <c r="K118" s="68"/>
      <c r="L118" s="73"/>
      <c r="M118" s="68"/>
      <c r="N118" s="68"/>
      <c r="O118" s="84"/>
      <c r="P118" s="401"/>
    </row>
    <row r="119" spans="1:16" ht="45" customHeight="1">
      <c r="A119" s="64">
        <v>11</v>
      </c>
      <c r="B119" s="355" t="s">
        <v>24</v>
      </c>
      <c r="C119" s="367" t="s">
        <v>892</v>
      </c>
      <c r="D119" s="367" t="s">
        <v>318</v>
      </c>
      <c r="E119" s="355" t="s">
        <v>403</v>
      </c>
      <c r="F119" s="148">
        <v>2022</v>
      </c>
      <c r="G119" s="148">
        <v>2023</v>
      </c>
      <c r="H119" s="68">
        <v>9256733.3699999992</v>
      </c>
      <c r="I119" s="73">
        <v>2499105</v>
      </c>
      <c r="J119" s="68">
        <v>0</v>
      </c>
      <c r="K119" s="68"/>
      <c r="L119" s="73"/>
      <c r="M119" s="68"/>
      <c r="N119" s="68"/>
      <c r="O119" s="84"/>
      <c r="P119" s="401"/>
    </row>
    <row r="120" spans="1:16" ht="45" customHeight="1">
      <c r="A120" s="64">
        <v>12</v>
      </c>
      <c r="B120" s="355" t="s">
        <v>24</v>
      </c>
      <c r="C120" s="367" t="s">
        <v>891</v>
      </c>
      <c r="D120" s="367" t="s">
        <v>320</v>
      </c>
      <c r="E120" s="355" t="s">
        <v>403</v>
      </c>
      <c r="F120" s="148">
        <v>2022</v>
      </c>
      <c r="G120" s="148">
        <v>2023</v>
      </c>
      <c r="H120" s="68">
        <v>43424000</v>
      </c>
      <c r="I120" s="73">
        <v>18000000</v>
      </c>
      <c r="J120" s="76">
        <v>3000000</v>
      </c>
      <c r="K120" s="68">
        <v>3000000</v>
      </c>
      <c r="L120" s="73"/>
      <c r="M120" s="68"/>
      <c r="N120" s="68"/>
      <c r="O120" s="84"/>
      <c r="P120" s="401"/>
    </row>
    <row r="121" spans="1:16" ht="45" customHeight="1">
      <c r="A121" s="64">
        <v>13</v>
      </c>
      <c r="B121" s="355" t="s">
        <v>24</v>
      </c>
      <c r="C121" s="367" t="s">
        <v>890</v>
      </c>
      <c r="D121" s="367" t="s">
        <v>325</v>
      </c>
      <c r="E121" s="355" t="s">
        <v>494</v>
      </c>
      <c r="F121" s="148">
        <v>2022</v>
      </c>
      <c r="G121" s="148">
        <v>2023</v>
      </c>
      <c r="H121" s="68">
        <v>136515532.81</v>
      </c>
      <c r="I121" s="73">
        <v>20000000</v>
      </c>
      <c r="J121" s="77">
        <v>0</v>
      </c>
      <c r="K121" s="68"/>
      <c r="L121" s="73"/>
      <c r="M121" s="68"/>
      <c r="N121" s="68"/>
      <c r="O121" s="84"/>
      <c r="P121" s="401"/>
    </row>
    <row r="122" spans="1:16" ht="45" customHeight="1">
      <c r="A122" s="64">
        <v>14</v>
      </c>
      <c r="B122" s="355" t="s">
        <v>24</v>
      </c>
      <c r="C122" s="367" t="s">
        <v>889</v>
      </c>
      <c r="D122" s="367" t="s">
        <v>22</v>
      </c>
      <c r="E122" s="355" t="s">
        <v>403</v>
      </c>
      <c r="F122" s="148">
        <v>2022</v>
      </c>
      <c r="G122" s="148">
        <v>2023</v>
      </c>
      <c r="H122" s="68">
        <v>17003814.16</v>
      </c>
      <c r="I122" s="73">
        <v>5000000</v>
      </c>
      <c r="J122" s="68">
        <v>0</v>
      </c>
      <c r="K122" s="68"/>
      <c r="L122" s="73"/>
      <c r="M122" s="68"/>
      <c r="N122" s="68"/>
      <c r="O122" s="84"/>
      <c r="P122" s="401"/>
    </row>
    <row r="123" spans="1:16" ht="45" customHeight="1">
      <c r="A123" s="64">
        <v>15</v>
      </c>
      <c r="B123" s="355" t="s">
        <v>24</v>
      </c>
      <c r="C123" s="367" t="s">
        <v>888</v>
      </c>
      <c r="D123" s="367" t="s">
        <v>43</v>
      </c>
      <c r="E123" s="355" t="s">
        <v>403</v>
      </c>
      <c r="F123" s="148">
        <v>2022</v>
      </c>
      <c r="G123" s="148">
        <v>2023</v>
      </c>
      <c r="H123" s="68">
        <v>25771304.309999999</v>
      </c>
      <c r="I123" s="73">
        <v>5000000</v>
      </c>
      <c r="J123" s="68">
        <v>0</v>
      </c>
      <c r="K123" s="68"/>
      <c r="L123" s="73"/>
      <c r="M123" s="68"/>
      <c r="N123" s="68"/>
      <c r="O123" s="84"/>
      <c r="P123" s="401"/>
    </row>
    <row r="124" spans="1:16" ht="45" customHeight="1">
      <c r="A124" s="64">
        <v>16</v>
      </c>
      <c r="B124" s="355" t="s">
        <v>24</v>
      </c>
      <c r="C124" s="367" t="s">
        <v>887</v>
      </c>
      <c r="D124" s="367" t="s">
        <v>333</v>
      </c>
      <c r="E124" s="355" t="s">
        <v>403</v>
      </c>
      <c r="F124" s="148">
        <v>2022</v>
      </c>
      <c r="G124" s="148">
        <v>2023</v>
      </c>
      <c r="H124" s="68">
        <v>36524511.68</v>
      </c>
      <c r="I124" s="73">
        <v>2975548.79</v>
      </c>
      <c r="J124" s="76">
        <v>0</v>
      </c>
      <c r="K124" s="68"/>
      <c r="L124" s="73"/>
      <c r="M124" s="68"/>
      <c r="N124" s="68"/>
      <c r="O124" s="84"/>
      <c r="P124" s="401"/>
    </row>
    <row r="125" spans="1:16" ht="45" customHeight="1">
      <c r="A125" s="64">
        <v>17</v>
      </c>
      <c r="B125" s="355" t="s">
        <v>24</v>
      </c>
      <c r="C125" s="367" t="s">
        <v>886</v>
      </c>
      <c r="D125" s="367" t="s">
        <v>330</v>
      </c>
      <c r="E125" s="355" t="s">
        <v>403</v>
      </c>
      <c r="F125" s="148">
        <v>2022</v>
      </c>
      <c r="G125" s="148">
        <v>2023</v>
      </c>
      <c r="H125" s="68">
        <v>5998905.71</v>
      </c>
      <c r="I125" s="73">
        <v>3639383.65</v>
      </c>
      <c r="J125" s="77">
        <v>2359522.06</v>
      </c>
      <c r="K125" s="68">
        <v>2359522.06</v>
      </c>
      <c r="L125" s="73"/>
      <c r="M125" s="68"/>
      <c r="N125" s="68"/>
      <c r="O125" s="84"/>
      <c r="P125" s="401"/>
    </row>
    <row r="126" spans="1:16" ht="45" customHeight="1">
      <c r="A126" s="64">
        <v>18</v>
      </c>
      <c r="B126" s="355" t="s">
        <v>24</v>
      </c>
      <c r="C126" s="367" t="s">
        <v>885</v>
      </c>
      <c r="D126" s="367" t="s">
        <v>330</v>
      </c>
      <c r="E126" s="355" t="s">
        <v>403</v>
      </c>
      <c r="F126" s="148">
        <v>2022</v>
      </c>
      <c r="G126" s="148">
        <v>2023</v>
      </c>
      <c r="H126" s="68">
        <v>3998786.48</v>
      </c>
      <c r="I126" s="73">
        <v>3935315.02</v>
      </c>
      <c r="J126" s="68">
        <v>0</v>
      </c>
      <c r="K126" s="68"/>
      <c r="L126" s="73"/>
      <c r="M126" s="68"/>
      <c r="N126" s="68"/>
      <c r="O126" s="84"/>
      <c r="P126" s="401"/>
    </row>
    <row r="127" spans="1:16" ht="45" customHeight="1">
      <c r="A127" s="64">
        <v>19</v>
      </c>
      <c r="B127" s="355" t="s">
        <v>24</v>
      </c>
      <c r="C127" s="367" t="s">
        <v>884</v>
      </c>
      <c r="D127" s="367" t="s">
        <v>327</v>
      </c>
      <c r="E127" s="355" t="s">
        <v>403</v>
      </c>
      <c r="F127" s="148">
        <v>2022</v>
      </c>
      <c r="G127" s="148">
        <v>2023</v>
      </c>
      <c r="H127" s="68">
        <v>1123868.21</v>
      </c>
      <c r="I127" s="73">
        <v>463533.51</v>
      </c>
      <c r="J127" s="68">
        <v>660334.49</v>
      </c>
      <c r="K127" s="68">
        <v>660334.49</v>
      </c>
      <c r="L127" s="73"/>
      <c r="M127" s="68"/>
      <c r="N127" s="68"/>
      <c r="O127" s="84"/>
      <c r="P127" s="401"/>
    </row>
    <row r="128" spans="1:16" ht="45" customHeight="1">
      <c r="A128" s="64">
        <v>20</v>
      </c>
      <c r="B128" s="355" t="s">
        <v>24</v>
      </c>
      <c r="C128" s="367" t="s">
        <v>883</v>
      </c>
      <c r="D128" s="367" t="s">
        <v>333</v>
      </c>
      <c r="E128" s="355" t="s">
        <v>403</v>
      </c>
      <c r="F128" s="148">
        <v>2022</v>
      </c>
      <c r="G128" s="148">
        <v>2023</v>
      </c>
      <c r="H128" s="68">
        <v>158120000</v>
      </c>
      <c r="I128" s="73">
        <v>10000000</v>
      </c>
      <c r="J128" s="68">
        <v>0</v>
      </c>
      <c r="K128" s="68"/>
      <c r="L128" s="73"/>
      <c r="M128" s="68"/>
      <c r="N128" s="68"/>
      <c r="O128" s="84"/>
      <c r="P128" s="401"/>
    </row>
    <row r="129" spans="1:16" ht="45" customHeight="1">
      <c r="A129" s="64">
        <v>21</v>
      </c>
      <c r="B129" s="355" t="s">
        <v>24</v>
      </c>
      <c r="C129" s="367" t="s">
        <v>882</v>
      </c>
      <c r="D129" s="367" t="s">
        <v>397</v>
      </c>
      <c r="E129" s="355" t="s">
        <v>494</v>
      </c>
      <c r="F129" s="148">
        <v>2022</v>
      </c>
      <c r="G129" s="148">
        <v>2023</v>
      </c>
      <c r="H129" s="68">
        <v>7341040.9100000001</v>
      </c>
      <c r="I129" s="73">
        <v>1467625.76</v>
      </c>
      <c r="J129" s="76">
        <v>5873415.1500000004</v>
      </c>
      <c r="K129" s="68">
        <v>5873415.1500000004</v>
      </c>
      <c r="L129" s="73"/>
      <c r="M129" s="68"/>
      <c r="N129" s="68"/>
      <c r="O129" s="84"/>
      <c r="P129" s="401"/>
    </row>
    <row r="130" spans="1:16" ht="45" customHeight="1">
      <c r="A130" s="64">
        <v>22</v>
      </c>
      <c r="B130" s="355" t="s">
        <v>24</v>
      </c>
      <c r="C130" s="367" t="s">
        <v>881</v>
      </c>
      <c r="D130" s="367" t="s">
        <v>44</v>
      </c>
      <c r="E130" s="355" t="s">
        <v>494</v>
      </c>
      <c r="F130" s="148">
        <v>2022</v>
      </c>
      <c r="G130" s="148">
        <v>2023</v>
      </c>
      <c r="H130" s="68">
        <v>15033200</v>
      </c>
      <c r="I130" s="73">
        <v>0</v>
      </c>
      <c r="J130" s="77">
        <v>10000000</v>
      </c>
      <c r="K130" s="68">
        <v>2500000</v>
      </c>
      <c r="L130" s="73">
        <v>7500000</v>
      </c>
      <c r="M130" s="68"/>
      <c r="N130" s="68"/>
      <c r="O130" s="84"/>
      <c r="P130" s="401"/>
    </row>
    <row r="131" spans="1:16" ht="45" customHeight="1">
      <c r="A131" s="64">
        <v>23</v>
      </c>
      <c r="B131" s="355" t="s">
        <v>24</v>
      </c>
      <c r="C131" s="367" t="s">
        <v>880</v>
      </c>
      <c r="D131" s="367" t="s">
        <v>332</v>
      </c>
      <c r="E131" s="355" t="s">
        <v>403</v>
      </c>
      <c r="F131" s="148">
        <v>2022</v>
      </c>
      <c r="G131" s="148">
        <v>2023</v>
      </c>
      <c r="H131" s="68">
        <v>36517460</v>
      </c>
      <c r="I131" s="73">
        <v>0</v>
      </c>
      <c r="J131" s="68">
        <v>10000000</v>
      </c>
      <c r="K131" s="68">
        <v>5000000</v>
      </c>
      <c r="L131" s="73">
        <v>5000000</v>
      </c>
      <c r="M131" s="68"/>
      <c r="N131" s="68"/>
      <c r="O131" s="84"/>
      <c r="P131" s="401"/>
    </row>
    <row r="132" spans="1:16" ht="45" customHeight="1">
      <c r="A132" s="64">
        <v>24</v>
      </c>
      <c r="B132" s="355" t="s">
        <v>24</v>
      </c>
      <c r="C132" s="367" t="s">
        <v>879</v>
      </c>
      <c r="D132" s="367" t="s">
        <v>333</v>
      </c>
      <c r="E132" s="355" t="s">
        <v>403</v>
      </c>
      <c r="F132" s="148">
        <v>2022</v>
      </c>
      <c r="G132" s="148">
        <v>2023</v>
      </c>
      <c r="H132" s="68">
        <v>993944.49</v>
      </c>
      <c r="I132" s="73">
        <v>0</v>
      </c>
      <c r="J132" s="68">
        <v>993009.6</v>
      </c>
      <c r="K132" s="68">
        <v>993009.6</v>
      </c>
      <c r="L132" s="73"/>
      <c r="M132" s="68"/>
      <c r="N132" s="68"/>
      <c r="O132" s="84"/>
      <c r="P132" s="401"/>
    </row>
    <row r="133" spans="1:16" s="43" customFormat="1" ht="45" customHeight="1">
      <c r="A133" s="565" t="s">
        <v>20</v>
      </c>
      <c r="B133" s="565"/>
      <c r="C133" s="565"/>
      <c r="D133" s="565"/>
      <c r="E133" s="565"/>
      <c r="F133" s="565"/>
      <c r="G133" s="565"/>
      <c r="H133" s="80">
        <f t="shared" ref="H133:O133" si="4">SUM(H109:H132)</f>
        <v>3435031650.2999997</v>
      </c>
      <c r="I133" s="80">
        <f t="shared" si="4"/>
        <v>1908763031.25</v>
      </c>
      <c r="J133" s="80">
        <f t="shared" si="4"/>
        <v>1009387516.51</v>
      </c>
      <c r="K133" s="80">
        <f t="shared" si="4"/>
        <v>358572572.79000002</v>
      </c>
      <c r="L133" s="80">
        <f t="shared" si="4"/>
        <v>650814943.71999991</v>
      </c>
      <c r="M133" s="80">
        <f t="shared" si="4"/>
        <v>0</v>
      </c>
      <c r="N133" s="80">
        <f t="shared" si="4"/>
        <v>0</v>
      </c>
      <c r="O133" s="80">
        <f t="shared" si="4"/>
        <v>0</v>
      </c>
      <c r="P133" s="402"/>
    </row>
    <row r="134" spans="1:16" ht="45" customHeight="1">
      <c r="A134" s="553"/>
      <c r="B134" s="552"/>
      <c r="C134" s="552"/>
      <c r="D134" s="552"/>
      <c r="E134" s="552"/>
      <c r="F134" s="552"/>
      <c r="G134" s="552"/>
      <c r="H134" s="552"/>
      <c r="I134" s="552"/>
      <c r="J134" s="552"/>
      <c r="K134" s="552"/>
      <c r="L134" s="552"/>
      <c r="M134" s="552"/>
      <c r="N134" s="552"/>
      <c r="O134" s="552"/>
      <c r="P134" s="554"/>
    </row>
    <row r="135" spans="1:16" ht="45" customHeight="1">
      <c r="A135" s="561" t="s">
        <v>89</v>
      </c>
      <c r="B135" s="561"/>
      <c r="C135" s="561"/>
      <c r="D135" s="561"/>
      <c r="E135" s="561"/>
      <c r="F135" s="561"/>
      <c r="G135" s="561"/>
      <c r="H135" s="561"/>
      <c r="I135" s="561"/>
      <c r="J135" s="561"/>
      <c r="K135" s="561"/>
      <c r="L135" s="561"/>
      <c r="M135" s="561"/>
      <c r="N135" s="561"/>
      <c r="O135" s="561"/>
      <c r="P135" s="561"/>
    </row>
    <row r="136" spans="1:16" s="44" customFormat="1" ht="45" customHeight="1">
      <c r="A136" s="64">
        <v>1</v>
      </c>
      <c r="B136" s="355" t="s">
        <v>1978</v>
      </c>
      <c r="C136" s="425" t="s">
        <v>347</v>
      </c>
      <c r="D136" s="74" t="s">
        <v>186</v>
      </c>
      <c r="E136" s="65" t="s">
        <v>2526</v>
      </c>
      <c r="F136" s="375">
        <v>2023</v>
      </c>
      <c r="G136" s="375">
        <v>2023</v>
      </c>
      <c r="H136" s="68">
        <v>1500000</v>
      </c>
      <c r="I136" s="73">
        <v>198240</v>
      </c>
      <c r="J136" s="68">
        <v>198241</v>
      </c>
      <c r="K136" s="68">
        <v>198241</v>
      </c>
      <c r="L136" s="73">
        <v>198240</v>
      </c>
      <c r="M136" s="68">
        <v>433920</v>
      </c>
      <c r="N136" s="68">
        <v>433920</v>
      </c>
      <c r="O136" s="73">
        <v>433920</v>
      </c>
      <c r="P136" s="386" t="s">
        <v>383</v>
      </c>
    </row>
    <row r="137" spans="1:16" s="44" customFormat="1" ht="45" customHeight="1">
      <c r="A137" s="64">
        <v>2</v>
      </c>
      <c r="B137" s="355" t="s">
        <v>1978</v>
      </c>
      <c r="C137" s="425" t="s">
        <v>348</v>
      </c>
      <c r="D137" s="74" t="s">
        <v>272</v>
      </c>
      <c r="E137" s="65" t="s">
        <v>2526</v>
      </c>
      <c r="F137" s="375">
        <v>2021</v>
      </c>
      <c r="G137" s="375">
        <v>2023</v>
      </c>
      <c r="H137" s="68">
        <v>1442342</v>
      </c>
      <c r="I137" s="73">
        <v>404024</v>
      </c>
      <c r="J137" s="76">
        <v>351463</v>
      </c>
      <c r="K137" s="68">
        <v>351455</v>
      </c>
      <c r="L137" s="73">
        <v>253992</v>
      </c>
      <c r="M137" s="68">
        <v>346106</v>
      </c>
      <c r="N137" s="68">
        <v>346106</v>
      </c>
      <c r="O137" s="73">
        <v>346106</v>
      </c>
      <c r="P137" s="386" t="s">
        <v>385</v>
      </c>
    </row>
    <row r="138" spans="1:16" s="44" customFormat="1" ht="45" customHeight="1">
      <c r="A138" s="64">
        <v>3</v>
      </c>
      <c r="B138" s="355" t="s">
        <v>1978</v>
      </c>
      <c r="C138" s="425" t="s">
        <v>349</v>
      </c>
      <c r="D138" s="74" t="s">
        <v>272</v>
      </c>
      <c r="E138" s="65" t="s">
        <v>2526</v>
      </c>
      <c r="F138" s="375">
        <v>2021</v>
      </c>
      <c r="G138" s="375">
        <v>2023</v>
      </c>
      <c r="H138" s="68">
        <v>1522281</v>
      </c>
      <c r="I138" s="73">
        <v>364171</v>
      </c>
      <c r="J138" s="77">
        <v>218529</v>
      </c>
      <c r="K138" s="68">
        <v>218529</v>
      </c>
      <c r="L138" s="73">
        <v>265305</v>
      </c>
      <c r="M138" s="68">
        <v>386037</v>
      </c>
      <c r="N138" s="68">
        <v>386037</v>
      </c>
      <c r="O138" s="73">
        <v>386037</v>
      </c>
      <c r="P138" s="386" t="s">
        <v>385</v>
      </c>
    </row>
    <row r="139" spans="1:16" s="44" customFormat="1" ht="45" customHeight="1">
      <c r="A139" s="64">
        <v>4</v>
      </c>
      <c r="B139" s="355" t="s">
        <v>1978</v>
      </c>
      <c r="C139" s="425" t="s">
        <v>350</v>
      </c>
      <c r="D139" s="74" t="s">
        <v>142</v>
      </c>
      <c r="E139" s="65" t="s">
        <v>2215</v>
      </c>
      <c r="F139" s="375">
        <v>2017</v>
      </c>
      <c r="G139" s="375">
        <v>2024</v>
      </c>
      <c r="H139" s="68">
        <v>54100965</v>
      </c>
      <c r="I139" s="73">
        <v>0</v>
      </c>
      <c r="J139" s="68">
        <v>0</v>
      </c>
      <c r="K139" s="68">
        <v>0</v>
      </c>
      <c r="L139" s="73">
        <v>0</v>
      </c>
      <c r="M139" s="68">
        <v>0</v>
      </c>
      <c r="N139" s="68">
        <v>0</v>
      </c>
      <c r="O139" s="73">
        <v>0</v>
      </c>
      <c r="P139" s="386" t="s">
        <v>385</v>
      </c>
    </row>
    <row r="140" spans="1:16" s="44" customFormat="1" ht="45" customHeight="1">
      <c r="A140" s="64">
        <v>5</v>
      </c>
      <c r="B140" s="355" t="s">
        <v>1978</v>
      </c>
      <c r="C140" s="425" t="s">
        <v>351</v>
      </c>
      <c r="D140" s="74" t="s">
        <v>142</v>
      </c>
      <c r="E140" s="65" t="s">
        <v>2526</v>
      </c>
      <c r="F140" s="375">
        <v>2021</v>
      </c>
      <c r="G140" s="375">
        <v>2023</v>
      </c>
      <c r="H140" s="68">
        <v>10660691</v>
      </c>
      <c r="I140" s="73">
        <v>2577716</v>
      </c>
      <c r="J140" s="68">
        <v>1000000</v>
      </c>
      <c r="K140" s="68">
        <v>1000000</v>
      </c>
      <c r="L140" s="73">
        <v>530198</v>
      </c>
      <c r="M140" s="68">
        <v>2694325</v>
      </c>
      <c r="N140" s="68">
        <v>2694325</v>
      </c>
      <c r="O140" s="73">
        <v>2694325</v>
      </c>
      <c r="P140" s="386" t="s">
        <v>385</v>
      </c>
    </row>
    <row r="141" spans="1:16" s="44" customFormat="1" ht="45" customHeight="1">
      <c r="A141" s="64">
        <v>6</v>
      </c>
      <c r="B141" s="355" t="s">
        <v>1978</v>
      </c>
      <c r="C141" s="425" t="s">
        <v>352</v>
      </c>
      <c r="D141" s="74" t="s">
        <v>272</v>
      </c>
      <c r="E141" s="65" t="s">
        <v>2526</v>
      </c>
      <c r="F141" s="375">
        <v>2021</v>
      </c>
      <c r="G141" s="375">
        <v>2023</v>
      </c>
      <c r="H141" s="68">
        <v>14608073</v>
      </c>
      <c r="I141" s="73">
        <v>597427</v>
      </c>
      <c r="J141" s="76">
        <v>1000000</v>
      </c>
      <c r="K141" s="68">
        <v>1000000</v>
      </c>
      <c r="L141" s="73">
        <v>0</v>
      </c>
      <c r="M141" s="68">
        <v>4670215</v>
      </c>
      <c r="N141" s="68">
        <v>4670215</v>
      </c>
      <c r="O141" s="73">
        <v>4670215</v>
      </c>
      <c r="P141" s="386" t="s">
        <v>385</v>
      </c>
    </row>
    <row r="142" spans="1:16" s="44" customFormat="1" ht="45" customHeight="1">
      <c r="A142" s="64">
        <v>7</v>
      </c>
      <c r="B142" s="355" t="s">
        <v>1978</v>
      </c>
      <c r="C142" s="425" t="s">
        <v>353</v>
      </c>
      <c r="D142" s="74" t="s">
        <v>140</v>
      </c>
      <c r="E142" s="65" t="s">
        <v>2526</v>
      </c>
      <c r="F142" s="375">
        <v>2014</v>
      </c>
      <c r="G142" s="375">
        <v>2024</v>
      </c>
      <c r="H142" s="68">
        <v>7226349</v>
      </c>
      <c r="I142" s="73">
        <v>756133</v>
      </c>
      <c r="J142" s="77">
        <v>0</v>
      </c>
      <c r="K142" s="68">
        <v>0</v>
      </c>
      <c r="L142" s="73">
        <v>0</v>
      </c>
      <c r="M142" s="68">
        <v>0</v>
      </c>
      <c r="N142" s="68">
        <v>0</v>
      </c>
      <c r="O142" s="73">
        <v>0</v>
      </c>
      <c r="P142" s="386" t="s">
        <v>384</v>
      </c>
    </row>
    <row r="143" spans="1:16" s="44" customFormat="1" ht="45" customHeight="1">
      <c r="A143" s="64">
        <v>8</v>
      </c>
      <c r="B143" s="355" t="s">
        <v>1978</v>
      </c>
      <c r="C143" s="426" t="s">
        <v>354</v>
      </c>
      <c r="D143" s="74" t="s">
        <v>365</v>
      </c>
      <c r="E143" s="65" t="s">
        <v>2527</v>
      </c>
      <c r="F143" s="375">
        <v>2021</v>
      </c>
      <c r="G143" s="375">
        <v>2023</v>
      </c>
      <c r="H143" s="68">
        <v>1000000</v>
      </c>
      <c r="I143" s="73">
        <v>732824</v>
      </c>
      <c r="J143" s="68">
        <v>500001</v>
      </c>
      <c r="K143" s="68">
        <v>500001</v>
      </c>
      <c r="L143" s="73">
        <v>207061</v>
      </c>
      <c r="M143" s="68">
        <v>77608</v>
      </c>
      <c r="N143" s="68">
        <v>77608</v>
      </c>
      <c r="O143" s="73">
        <v>77608</v>
      </c>
      <c r="P143" s="386" t="s">
        <v>385</v>
      </c>
    </row>
    <row r="144" spans="1:16" s="44" customFormat="1" ht="45" customHeight="1">
      <c r="A144" s="64">
        <v>9</v>
      </c>
      <c r="B144" s="355" t="s">
        <v>1978</v>
      </c>
      <c r="C144" s="425" t="s">
        <v>355</v>
      </c>
      <c r="D144" s="74" t="s">
        <v>268</v>
      </c>
      <c r="E144" s="65" t="s">
        <v>2528</v>
      </c>
      <c r="F144" s="380">
        <v>2021</v>
      </c>
      <c r="G144" s="380">
        <v>2023</v>
      </c>
      <c r="H144" s="68">
        <v>5000000</v>
      </c>
      <c r="I144" s="73">
        <v>0</v>
      </c>
      <c r="J144" s="68">
        <v>0</v>
      </c>
      <c r="K144" s="68">
        <v>0</v>
      </c>
      <c r="L144" s="73">
        <v>0</v>
      </c>
      <c r="M144" s="68">
        <v>0</v>
      </c>
      <c r="N144" s="68">
        <v>0</v>
      </c>
      <c r="O144" s="73">
        <v>0</v>
      </c>
      <c r="P144" s="386" t="s">
        <v>383</v>
      </c>
    </row>
    <row r="145" spans="1:16" s="44" customFormat="1" ht="45" customHeight="1">
      <c r="A145" s="64">
        <v>10</v>
      </c>
      <c r="B145" s="355" t="s">
        <v>1978</v>
      </c>
      <c r="C145" s="425" t="s">
        <v>357</v>
      </c>
      <c r="D145" s="74" t="s">
        <v>358</v>
      </c>
      <c r="E145" s="65" t="s">
        <v>2528</v>
      </c>
      <c r="F145" s="380">
        <v>2021</v>
      </c>
      <c r="G145" s="380">
        <v>2023</v>
      </c>
      <c r="H145" s="68">
        <v>2000000</v>
      </c>
      <c r="I145" s="73">
        <v>0</v>
      </c>
      <c r="J145" s="76">
        <v>0</v>
      </c>
      <c r="K145" s="68">
        <v>0</v>
      </c>
      <c r="L145" s="73">
        <v>0</v>
      </c>
      <c r="M145" s="68">
        <v>0</v>
      </c>
      <c r="N145" s="68">
        <v>0</v>
      </c>
      <c r="O145" s="73">
        <v>0</v>
      </c>
      <c r="P145" s="386" t="s">
        <v>383</v>
      </c>
    </row>
    <row r="146" spans="1:16" s="44" customFormat="1" ht="45" customHeight="1">
      <c r="A146" s="64">
        <v>11</v>
      </c>
      <c r="B146" s="355" t="s">
        <v>1978</v>
      </c>
      <c r="C146" s="425" t="s">
        <v>360</v>
      </c>
      <c r="D146" s="74" t="s">
        <v>361</v>
      </c>
      <c r="E146" s="65" t="s">
        <v>2529</v>
      </c>
      <c r="F146" s="380">
        <v>2020</v>
      </c>
      <c r="G146" s="380">
        <v>2023</v>
      </c>
      <c r="H146" s="68">
        <v>11427896</v>
      </c>
      <c r="I146" s="73">
        <v>1267312</v>
      </c>
      <c r="J146" s="77">
        <v>100000</v>
      </c>
      <c r="K146" s="68">
        <v>100000</v>
      </c>
      <c r="L146" s="73">
        <v>0</v>
      </c>
      <c r="M146" s="68">
        <v>3386861</v>
      </c>
      <c r="N146" s="68">
        <v>3386861</v>
      </c>
      <c r="O146" s="73">
        <v>3386861</v>
      </c>
      <c r="P146" s="386" t="s">
        <v>385</v>
      </c>
    </row>
    <row r="147" spans="1:16" s="44" customFormat="1" ht="45" customHeight="1">
      <c r="A147" s="64">
        <v>12</v>
      </c>
      <c r="B147" s="355" t="s">
        <v>1978</v>
      </c>
      <c r="C147" s="425" t="s">
        <v>362</v>
      </c>
      <c r="D147" s="74" t="s">
        <v>272</v>
      </c>
      <c r="E147" s="65" t="s">
        <v>2526</v>
      </c>
      <c r="F147" s="380">
        <v>2021</v>
      </c>
      <c r="G147" s="380">
        <v>2025</v>
      </c>
      <c r="H147" s="68">
        <v>3204315</v>
      </c>
      <c r="I147" s="73">
        <v>76110</v>
      </c>
      <c r="J147" s="68">
        <v>76110</v>
      </c>
      <c r="K147" s="68">
        <v>76110</v>
      </c>
      <c r="L147" s="73">
        <v>76110</v>
      </c>
      <c r="M147" s="68">
        <v>347578</v>
      </c>
      <c r="N147" s="68">
        <v>347578</v>
      </c>
      <c r="O147" s="73">
        <v>347578</v>
      </c>
      <c r="P147" s="386" t="s">
        <v>385</v>
      </c>
    </row>
    <row r="148" spans="1:16" s="44" customFormat="1" ht="45" customHeight="1">
      <c r="A148" s="64">
        <v>13</v>
      </c>
      <c r="B148" s="355" t="s">
        <v>1978</v>
      </c>
      <c r="C148" s="425" t="s">
        <v>363</v>
      </c>
      <c r="D148" s="74" t="s">
        <v>705</v>
      </c>
      <c r="E148" s="65" t="s">
        <v>2530</v>
      </c>
      <c r="F148" s="380">
        <v>2020</v>
      </c>
      <c r="G148" s="380">
        <v>2023</v>
      </c>
      <c r="H148" s="68">
        <v>4310560</v>
      </c>
      <c r="I148" s="73">
        <v>1308548</v>
      </c>
      <c r="J148" s="68">
        <v>0</v>
      </c>
      <c r="K148" s="68">
        <v>0</v>
      </c>
      <c r="L148" s="73">
        <v>0</v>
      </c>
      <c r="M148" s="68">
        <v>0</v>
      </c>
      <c r="N148" s="68">
        <v>0</v>
      </c>
      <c r="O148" s="73">
        <v>0</v>
      </c>
      <c r="P148" s="386" t="s">
        <v>385</v>
      </c>
    </row>
    <row r="149" spans="1:16" s="44" customFormat="1" ht="45" customHeight="1">
      <c r="A149" s="64">
        <v>14</v>
      </c>
      <c r="B149" s="355" t="s">
        <v>1978</v>
      </c>
      <c r="C149" s="425" t="s">
        <v>366</v>
      </c>
      <c r="D149" s="74" t="s">
        <v>186</v>
      </c>
      <c r="E149" s="65" t="s">
        <v>2531</v>
      </c>
      <c r="F149" s="380">
        <v>2021</v>
      </c>
      <c r="G149" s="380">
        <v>2023</v>
      </c>
      <c r="H149" s="68">
        <v>10556474</v>
      </c>
      <c r="I149" s="73">
        <v>259469</v>
      </c>
      <c r="J149" s="76">
        <v>0</v>
      </c>
      <c r="K149" s="68">
        <v>0</v>
      </c>
      <c r="L149" s="73">
        <v>0</v>
      </c>
      <c r="M149" s="68">
        <v>0</v>
      </c>
      <c r="N149" s="68">
        <v>0</v>
      </c>
      <c r="O149" s="73">
        <v>0</v>
      </c>
      <c r="P149" s="386" t="s">
        <v>385</v>
      </c>
    </row>
    <row r="150" spans="1:16" s="44" customFormat="1" ht="45" customHeight="1">
      <c r="A150" s="64">
        <v>15</v>
      </c>
      <c r="B150" s="355" t="s">
        <v>1978</v>
      </c>
      <c r="C150" s="425" t="s">
        <v>367</v>
      </c>
      <c r="D150" s="74" t="s">
        <v>358</v>
      </c>
      <c r="E150" s="65" t="s">
        <v>2531</v>
      </c>
      <c r="F150" s="380">
        <v>2021</v>
      </c>
      <c r="G150" s="380">
        <v>2023</v>
      </c>
      <c r="H150" s="68">
        <v>7890142</v>
      </c>
      <c r="I150" s="73">
        <v>364554</v>
      </c>
      <c r="J150" s="77">
        <v>0</v>
      </c>
      <c r="K150" s="68">
        <v>0</v>
      </c>
      <c r="L150" s="73">
        <v>0</v>
      </c>
      <c r="M150" s="68">
        <v>0</v>
      </c>
      <c r="N150" s="68">
        <v>0</v>
      </c>
      <c r="O150" s="73">
        <v>0</v>
      </c>
      <c r="P150" s="386" t="s">
        <v>385</v>
      </c>
    </row>
    <row r="151" spans="1:16" s="44" customFormat="1" ht="45" customHeight="1">
      <c r="A151" s="64">
        <v>16</v>
      </c>
      <c r="B151" s="355" t="s">
        <v>1978</v>
      </c>
      <c r="C151" s="425" t="s">
        <v>368</v>
      </c>
      <c r="D151" s="74" t="s">
        <v>268</v>
      </c>
      <c r="E151" s="65" t="s">
        <v>2526</v>
      </c>
      <c r="F151" s="380">
        <v>2021</v>
      </c>
      <c r="G151" s="380">
        <v>2023</v>
      </c>
      <c r="H151" s="68">
        <v>25000000</v>
      </c>
      <c r="I151" s="73">
        <v>0</v>
      </c>
      <c r="J151" s="68">
        <v>0</v>
      </c>
      <c r="K151" s="68">
        <v>0</v>
      </c>
      <c r="L151" s="73">
        <v>0</v>
      </c>
      <c r="M151" s="68">
        <v>0</v>
      </c>
      <c r="N151" s="68">
        <v>0</v>
      </c>
      <c r="O151" s="73">
        <v>0</v>
      </c>
      <c r="P151" s="386" t="s">
        <v>383</v>
      </c>
    </row>
    <row r="152" spans="1:16" s="44" customFormat="1" ht="45" customHeight="1">
      <c r="A152" s="64">
        <v>17</v>
      </c>
      <c r="B152" s="355" t="s">
        <v>1978</v>
      </c>
      <c r="C152" s="425" t="s">
        <v>369</v>
      </c>
      <c r="D152" s="74" t="s">
        <v>356</v>
      </c>
      <c r="E152" s="65" t="s">
        <v>2526</v>
      </c>
      <c r="F152" s="380">
        <v>2021</v>
      </c>
      <c r="G152" s="380">
        <v>2023</v>
      </c>
      <c r="H152" s="68">
        <v>25000000</v>
      </c>
      <c r="I152" s="73">
        <v>0</v>
      </c>
      <c r="J152" s="68">
        <v>0</v>
      </c>
      <c r="K152" s="68">
        <v>0</v>
      </c>
      <c r="L152" s="73">
        <v>0</v>
      </c>
      <c r="M152" s="68">
        <v>0</v>
      </c>
      <c r="N152" s="68">
        <v>0</v>
      </c>
      <c r="O152" s="73">
        <v>0</v>
      </c>
      <c r="P152" s="386" t="s">
        <v>383</v>
      </c>
    </row>
    <row r="153" spans="1:16" s="44" customFormat="1" ht="45" customHeight="1">
      <c r="A153" s="64">
        <v>18</v>
      </c>
      <c r="B153" s="355" t="s">
        <v>1978</v>
      </c>
      <c r="C153" s="425" t="s">
        <v>370</v>
      </c>
      <c r="D153" s="74" t="s">
        <v>358</v>
      </c>
      <c r="E153" s="65" t="s">
        <v>2526</v>
      </c>
      <c r="F153" s="380">
        <v>2021</v>
      </c>
      <c r="G153" s="380">
        <v>2023</v>
      </c>
      <c r="H153" s="68">
        <v>25000000</v>
      </c>
      <c r="I153" s="73">
        <v>0</v>
      </c>
      <c r="J153" s="76">
        <v>0</v>
      </c>
      <c r="K153" s="68">
        <v>0</v>
      </c>
      <c r="L153" s="73">
        <v>0</v>
      </c>
      <c r="M153" s="68">
        <v>0</v>
      </c>
      <c r="N153" s="68">
        <v>0</v>
      </c>
      <c r="O153" s="73">
        <v>0</v>
      </c>
      <c r="P153" s="386" t="s">
        <v>383</v>
      </c>
    </row>
    <row r="154" spans="1:16" s="44" customFormat="1" ht="45" customHeight="1">
      <c r="A154" s="64">
        <v>19</v>
      </c>
      <c r="B154" s="355" t="s">
        <v>1978</v>
      </c>
      <c r="C154" s="425" t="s">
        <v>706</v>
      </c>
      <c r="D154" s="74" t="s">
        <v>142</v>
      </c>
      <c r="E154" s="65" t="s">
        <v>2532</v>
      </c>
      <c r="F154" s="380">
        <v>2022</v>
      </c>
      <c r="G154" s="380">
        <v>2023</v>
      </c>
      <c r="H154" s="68">
        <v>150000000</v>
      </c>
      <c r="I154" s="73">
        <v>0</v>
      </c>
      <c r="J154" s="77">
        <v>0</v>
      </c>
      <c r="K154" s="68">
        <v>0</v>
      </c>
      <c r="L154" s="73">
        <v>0</v>
      </c>
      <c r="M154" s="68">
        <v>0</v>
      </c>
      <c r="N154" s="68">
        <v>0</v>
      </c>
      <c r="O154" s="73">
        <v>0</v>
      </c>
      <c r="P154" s="386" t="s">
        <v>383</v>
      </c>
    </row>
    <row r="155" spans="1:16" s="44" customFormat="1" ht="45" customHeight="1">
      <c r="A155" s="64">
        <v>20</v>
      </c>
      <c r="B155" s="355" t="s">
        <v>1978</v>
      </c>
      <c r="C155" s="425" t="s">
        <v>707</v>
      </c>
      <c r="D155" s="74" t="s">
        <v>142</v>
      </c>
      <c r="E155" s="65" t="s">
        <v>2532</v>
      </c>
      <c r="F155" s="380">
        <v>2022</v>
      </c>
      <c r="G155" s="380">
        <v>2024</v>
      </c>
      <c r="H155" s="68">
        <v>101226253</v>
      </c>
      <c r="I155" s="73">
        <v>0</v>
      </c>
      <c r="J155" s="68">
        <v>0</v>
      </c>
      <c r="K155" s="68">
        <v>0</v>
      </c>
      <c r="L155" s="73">
        <v>0</v>
      </c>
      <c r="M155" s="68">
        <v>0</v>
      </c>
      <c r="N155" s="68">
        <v>0</v>
      </c>
      <c r="O155" s="73">
        <v>0</v>
      </c>
      <c r="P155" s="386" t="s">
        <v>385</v>
      </c>
    </row>
    <row r="156" spans="1:16" s="44" customFormat="1" ht="45" customHeight="1">
      <c r="A156" s="64">
        <v>21</v>
      </c>
      <c r="B156" s="355" t="s">
        <v>1978</v>
      </c>
      <c r="C156" s="425" t="s">
        <v>708</v>
      </c>
      <c r="D156" s="74" t="s">
        <v>365</v>
      </c>
      <c r="E156" s="65" t="s">
        <v>2533</v>
      </c>
      <c r="F156" s="380">
        <v>2022</v>
      </c>
      <c r="G156" s="380">
        <v>2023</v>
      </c>
      <c r="H156" s="68">
        <v>50000000</v>
      </c>
      <c r="I156" s="73">
        <v>0</v>
      </c>
      <c r="J156" s="68">
        <v>0</v>
      </c>
      <c r="K156" s="68">
        <v>0</v>
      </c>
      <c r="L156" s="73">
        <v>0</v>
      </c>
      <c r="M156" s="68">
        <v>0</v>
      </c>
      <c r="N156" s="68">
        <v>0</v>
      </c>
      <c r="O156" s="73">
        <v>0</v>
      </c>
      <c r="P156" s="386" t="s">
        <v>383</v>
      </c>
    </row>
    <row r="157" spans="1:16" s="44" customFormat="1" ht="45" customHeight="1">
      <c r="A157" s="64">
        <v>22</v>
      </c>
      <c r="B157" s="355" t="s">
        <v>1978</v>
      </c>
      <c r="C157" s="425" t="s">
        <v>378</v>
      </c>
      <c r="D157" s="74" t="s">
        <v>365</v>
      </c>
      <c r="E157" s="65" t="s">
        <v>2526</v>
      </c>
      <c r="F157" s="380">
        <v>2023</v>
      </c>
      <c r="G157" s="380">
        <v>2024</v>
      </c>
      <c r="H157" s="68">
        <v>2500000</v>
      </c>
      <c r="I157" s="73">
        <v>0</v>
      </c>
      <c r="J157" s="76">
        <v>250000</v>
      </c>
      <c r="K157" s="68">
        <v>250000</v>
      </c>
      <c r="L157" s="73">
        <v>0</v>
      </c>
      <c r="M157" s="68">
        <v>83333</v>
      </c>
      <c r="N157" s="68">
        <v>83333</v>
      </c>
      <c r="O157" s="73">
        <v>83333</v>
      </c>
      <c r="P157" s="386" t="s">
        <v>383</v>
      </c>
    </row>
    <row r="158" spans="1:16" s="44" customFormat="1" ht="45" customHeight="1">
      <c r="A158" s="64">
        <v>23</v>
      </c>
      <c r="B158" s="355" t="s">
        <v>1978</v>
      </c>
      <c r="C158" s="425" t="s">
        <v>364</v>
      </c>
      <c r="D158" s="82" t="s">
        <v>365</v>
      </c>
      <c r="E158" s="65" t="s">
        <v>2528</v>
      </c>
      <c r="F158" s="380">
        <v>2023</v>
      </c>
      <c r="G158" s="380">
        <v>2024</v>
      </c>
      <c r="H158" s="68">
        <v>15000000</v>
      </c>
      <c r="I158" s="73">
        <v>0</v>
      </c>
      <c r="J158" s="77">
        <v>0</v>
      </c>
      <c r="K158" s="68">
        <v>0</v>
      </c>
      <c r="L158" s="73">
        <v>0</v>
      </c>
      <c r="M158" s="68">
        <v>0</v>
      </c>
      <c r="N158" s="68">
        <v>0</v>
      </c>
      <c r="O158" s="73">
        <v>0</v>
      </c>
      <c r="P158" s="386" t="s">
        <v>383</v>
      </c>
    </row>
    <row r="159" spans="1:16" s="44" customFormat="1" ht="45" customHeight="1">
      <c r="A159" s="64">
        <v>24</v>
      </c>
      <c r="B159" s="355" t="s">
        <v>1978</v>
      </c>
      <c r="C159" s="425" t="s">
        <v>359</v>
      </c>
      <c r="D159" s="82" t="s">
        <v>142</v>
      </c>
      <c r="E159" s="65" t="s">
        <v>2528</v>
      </c>
      <c r="F159" s="380">
        <v>2023</v>
      </c>
      <c r="G159" s="380">
        <v>2024</v>
      </c>
      <c r="H159" s="68">
        <v>100000000</v>
      </c>
      <c r="I159" s="73">
        <v>0</v>
      </c>
      <c r="J159" s="68">
        <v>0</v>
      </c>
      <c r="K159" s="68">
        <v>0</v>
      </c>
      <c r="L159" s="73">
        <v>0</v>
      </c>
      <c r="M159" s="68">
        <v>0</v>
      </c>
      <c r="N159" s="68">
        <v>0</v>
      </c>
      <c r="O159" s="73">
        <v>0</v>
      </c>
      <c r="P159" s="386" t="s">
        <v>383</v>
      </c>
    </row>
    <row r="160" spans="1:16" s="44" customFormat="1" ht="45" customHeight="1">
      <c r="A160" s="64">
        <v>25</v>
      </c>
      <c r="B160" s="355" t="s">
        <v>1978</v>
      </c>
      <c r="C160" s="425" t="s">
        <v>2534</v>
      </c>
      <c r="D160" s="82" t="s">
        <v>272</v>
      </c>
      <c r="E160" s="65" t="s">
        <v>2526</v>
      </c>
      <c r="F160" s="380">
        <v>2023</v>
      </c>
      <c r="G160" s="380">
        <v>2024</v>
      </c>
      <c r="H160" s="68">
        <v>1000000</v>
      </c>
      <c r="I160" s="73">
        <v>0</v>
      </c>
      <c r="J160" s="68">
        <v>0</v>
      </c>
      <c r="K160" s="68">
        <v>0</v>
      </c>
      <c r="L160" s="73">
        <v>0</v>
      </c>
      <c r="M160" s="68">
        <v>0</v>
      </c>
      <c r="N160" s="68">
        <v>0</v>
      </c>
      <c r="O160" s="73">
        <v>0</v>
      </c>
      <c r="P160" s="386" t="s">
        <v>383</v>
      </c>
    </row>
    <row r="161" spans="1:16" s="44" customFormat="1" ht="45" customHeight="1">
      <c r="A161" s="64">
        <v>26</v>
      </c>
      <c r="B161" s="355" t="s">
        <v>1978</v>
      </c>
      <c r="C161" s="425" t="s">
        <v>2535</v>
      </c>
      <c r="D161" s="82" t="s">
        <v>186</v>
      </c>
      <c r="E161" s="65" t="s">
        <v>2531</v>
      </c>
      <c r="F161" s="380">
        <v>2023</v>
      </c>
      <c r="G161" s="380">
        <v>2024</v>
      </c>
      <c r="H161" s="68">
        <v>25000000</v>
      </c>
      <c r="I161" s="73">
        <v>0</v>
      </c>
      <c r="J161" s="76">
        <v>0</v>
      </c>
      <c r="K161" s="68">
        <v>0</v>
      </c>
      <c r="L161" s="73">
        <v>0</v>
      </c>
      <c r="M161" s="68">
        <v>0</v>
      </c>
      <c r="N161" s="68">
        <v>0</v>
      </c>
      <c r="O161" s="73">
        <v>0</v>
      </c>
      <c r="P161" s="386" t="s">
        <v>383</v>
      </c>
    </row>
    <row r="162" spans="1:16" s="44" customFormat="1" ht="45" customHeight="1">
      <c r="A162" s="64">
        <v>27</v>
      </c>
      <c r="B162" s="355" t="s">
        <v>1978</v>
      </c>
      <c r="C162" s="425" t="s">
        <v>2536</v>
      </c>
      <c r="D162" s="82" t="s">
        <v>272</v>
      </c>
      <c r="E162" s="65" t="s">
        <v>2537</v>
      </c>
      <c r="F162" s="380">
        <v>2023</v>
      </c>
      <c r="G162" s="380">
        <v>2024</v>
      </c>
      <c r="H162" s="68">
        <v>80000000</v>
      </c>
      <c r="I162" s="73">
        <v>0</v>
      </c>
      <c r="J162" s="77">
        <v>0</v>
      </c>
      <c r="K162" s="68">
        <v>0</v>
      </c>
      <c r="L162" s="73">
        <v>0</v>
      </c>
      <c r="M162" s="68">
        <v>0</v>
      </c>
      <c r="N162" s="68">
        <v>0</v>
      </c>
      <c r="O162" s="73">
        <v>0</v>
      </c>
      <c r="P162" s="386" t="s">
        <v>383</v>
      </c>
    </row>
    <row r="163" spans="1:16" s="44" customFormat="1" ht="45" customHeight="1">
      <c r="A163" s="64">
        <v>28</v>
      </c>
      <c r="B163" s="355" t="s">
        <v>1978</v>
      </c>
      <c r="C163" s="425" t="s">
        <v>2538</v>
      </c>
      <c r="D163" s="82" t="s">
        <v>358</v>
      </c>
      <c r="E163" s="65" t="s">
        <v>2537</v>
      </c>
      <c r="F163" s="380">
        <v>2023</v>
      </c>
      <c r="G163" s="380">
        <v>2024</v>
      </c>
      <c r="H163" s="68">
        <v>20000000</v>
      </c>
      <c r="I163" s="73">
        <v>0</v>
      </c>
      <c r="J163" s="68">
        <v>0</v>
      </c>
      <c r="K163" s="68">
        <v>0</v>
      </c>
      <c r="L163" s="73">
        <v>0</v>
      </c>
      <c r="M163" s="68">
        <v>0</v>
      </c>
      <c r="N163" s="68">
        <v>0</v>
      </c>
      <c r="O163" s="73">
        <v>0</v>
      </c>
      <c r="P163" s="386" t="s">
        <v>383</v>
      </c>
    </row>
    <row r="164" spans="1:16" s="44" customFormat="1" ht="45" customHeight="1">
      <c r="A164" s="64">
        <v>29</v>
      </c>
      <c r="B164" s="355" t="s">
        <v>1978</v>
      </c>
      <c r="C164" s="425" t="s">
        <v>2539</v>
      </c>
      <c r="D164" s="82" t="s">
        <v>356</v>
      </c>
      <c r="E164" s="65" t="s">
        <v>2537</v>
      </c>
      <c r="F164" s="380">
        <v>2023</v>
      </c>
      <c r="G164" s="380">
        <v>2024</v>
      </c>
      <c r="H164" s="68">
        <v>10000000</v>
      </c>
      <c r="I164" s="73">
        <v>0</v>
      </c>
      <c r="J164" s="68">
        <v>0</v>
      </c>
      <c r="K164" s="68">
        <v>0</v>
      </c>
      <c r="L164" s="73">
        <v>0</v>
      </c>
      <c r="M164" s="68">
        <v>0</v>
      </c>
      <c r="N164" s="68">
        <v>0</v>
      </c>
      <c r="O164" s="73">
        <v>0</v>
      </c>
      <c r="P164" s="386" t="s">
        <v>383</v>
      </c>
    </row>
    <row r="165" spans="1:16" s="44" customFormat="1" ht="45" customHeight="1">
      <c r="A165" s="64">
        <v>30</v>
      </c>
      <c r="B165" s="355" t="s">
        <v>24</v>
      </c>
      <c r="C165" s="425" t="s">
        <v>371</v>
      </c>
      <c r="D165" s="82" t="s">
        <v>365</v>
      </c>
      <c r="E165" s="65" t="s">
        <v>2540</v>
      </c>
      <c r="F165" s="380">
        <v>2013</v>
      </c>
      <c r="G165" s="380">
        <v>2023</v>
      </c>
      <c r="H165" s="68">
        <v>30000000</v>
      </c>
      <c r="I165" s="73">
        <v>12853427</v>
      </c>
      <c r="J165" s="76">
        <v>1000000</v>
      </c>
      <c r="K165" s="68">
        <v>1000000</v>
      </c>
      <c r="L165" s="73">
        <v>447645</v>
      </c>
      <c r="M165" s="68">
        <v>5715524</v>
      </c>
      <c r="N165" s="68">
        <v>5715524</v>
      </c>
      <c r="O165" s="73">
        <v>5715524</v>
      </c>
      <c r="P165" s="386" t="s">
        <v>384</v>
      </c>
    </row>
    <row r="166" spans="1:16" s="44" customFormat="1" ht="45" customHeight="1">
      <c r="A166" s="64">
        <v>31</v>
      </c>
      <c r="B166" s="355" t="s">
        <v>24</v>
      </c>
      <c r="C166" s="425" t="s">
        <v>372</v>
      </c>
      <c r="D166" s="82" t="s">
        <v>365</v>
      </c>
      <c r="E166" s="65"/>
      <c r="F166" s="380">
        <v>2013</v>
      </c>
      <c r="G166" s="380">
        <v>2023</v>
      </c>
      <c r="H166" s="68">
        <v>2000000</v>
      </c>
      <c r="I166" s="73">
        <v>380653</v>
      </c>
      <c r="J166" s="77">
        <v>1500000</v>
      </c>
      <c r="K166" s="68">
        <v>1500000</v>
      </c>
      <c r="L166" s="73">
        <v>26021.31</v>
      </c>
      <c r="M166" s="68">
        <v>539782</v>
      </c>
      <c r="N166" s="68">
        <v>539782</v>
      </c>
      <c r="O166" s="73">
        <v>539782</v>
      </c>
      <c r="P166" s="386" t="s">
        <v>384</v>
      </c>
    </row>
    <row r="167" spans="1:16" s="44" customFormat="1" ht="45" customHeight="1">
      <c r="A167" s="64">
        <v>32</v>
      </c>
      <c r="B167" s="355" t="s">
        <v>24</v>
      </c>
      <c r="C167" s="425" t="s">
        <v>373</v>
      </c>
      <c r="D167" s="82" t="s">
        <v>142</v>
      </c>
      <c r="E167" s="65" t="s">
        <v>2541</v>
      </c>
      <c r="F167" s="380">
        <v>2013</v>
      </c>
      <c r="G167" s="380">
        <v>2023</v>
      </c>
      <c r="H167" s="68">
        <v>6500000</v>
      </c>
      <c r="I167" s="73">
        <v>3106666</v>
      </c>
      <c r="J167" s="68">
        <v>3500000</v>
      </c>
      <c r="K167" s="68">
        <v>3500000</v>
      </c>
      <c r="L167" s="73">
        <v>529595</v>
      </c>
      <c r="M167" s="68">
        <v>1131111</v>
      </c>
      <c r="N167" s="68">
        <v>1131111</v>
      </c>
      <c r="O167" s="73">
        <v>1131111</v>
      </c>
      <c r="P167" s="386" t="s">
        <v>384</v>
      </c>
    </row>
    <row r="168" spans="1:16" s="44" customFormat="1" ht="45" customHeight="1">
      <c r="A168" s="64">
        <v>33</v>
      </c>
      <c r="B168" s="355" t="s">
        <v>24</v>
      </c>
      <c r="C168" s="425" t="s">
        <v>374</v>
      </c>
      <c r="D168" s="82" t="s">
        <v>709</v>
      </c>
      <c r="E168" s="65" t="s">
        <v>2542</v>
      </c>
      <c r="F168" s="380">
        <v>2011</v>
      </c>
      <c r="G168" s="380">
        <v>2023</v>
      </c>
      <c r="H168" s="68">
        <v>950000000</v>
      </c>
      <c r="I168" s="73">
        <v>915752010</v>
      </c>
      <c r="J168" s="68">
        <v>5000000</v>
      </c>
      <c r="K168" s="68">
        <v>5000000</v>
      </c>
      <c r="L168" s="73">
        <v>5644767</v>
      </c>
      <c r="M168" s="68">
        <v>11415997</v>
      </c>
      <c r="N168" s="68">
        <v>11415997</v>
      </c>
      <c r="O168" s="73">
        <v>11415997</v>
      </c>
      <c r="P168" s="386" t="s">
        <v>384</v>
      </c>
    </row>
    <row r="169" spans="1:16" s="44" customFormat="1" ht="45" customHeight="1">
      <c r="A169" s="64">
        <v>34</v>
      </c>
      <c r="B169" s="355" t="s">
        <v>24</v>
      </c>
      <c r="C169" s="425" t="s">
        <v>375</v>
      </c>
      <c r="D169" s="82" t="s">
        <v>272</v>
      </c>
      <c r="E169" s="65" t="s">
        <v>2215</v>
      </c>
      <c r="F169" s="380">
        <v>2021</v>
      </c>
      <c r="G169" s="380">
        <v>2027</v>
      </c>
      <c r="H169" s="68">
        <v>920000000</v>
      </c>
      <c r="I169" s="73">
        <v>0</v>
      </c>
      <c r="J169" s="76">
        <v>0</v>
      </c>
      <c r="K169" s="68">
        <v>0</v>
      </c>
      <c r="L169" s="73">
        <v>0</v>
      </c>
      <c r="M169" s="68">
        <v>0</v>
      </c>
      <c r="N169" s="68">
        <v>0</v>
      </c>
      <c r="O169" s="73"/>
      <c r="P169" s="386" t="s">
        <v>710</v>
      </c>
    </row>
    <row r="170" spans="1:16" s="44" customFormat="1" ht="45" customHeight="1">
      <c r="A170" s="64">
        <v>35</v>
      </c>
      <c r="B170" s="355" t="s">
        <v>24</v>
      </c>
      <c r="C170" s="425" t="s">
        <v>376</v>
      </c>
      <c r="D170" s="82" t="s">
        <v>272</v>
      </c>
      <c r="E170" s="65" t="s">
        <v>2215</v>
      </c>
      <c r="F170" s="380">
        <v>2020</v>
      </c>
      <c r="G170" s="380">
        <v>2027</v>
      </c>
      <c r="H170" s="68">
        <v>1800000000</v>
      </c>
      <c r="I170" s="73">
        <v>0</v>
      </c>
      <c r="J170" s="77">
        <v>0</v>
      </c>
      <c r="K170" s="68">
        <v>0</v>
      </c>
      <c r="L170" s="73">
        <v>0</v>
      </c>
      <c r="M170" s="68">
        <v>0</v>
      </c>
      <c r="N170" s="68">
        <v>0</v>
      </c>
      <c r="O170" s="73"/>
      <c r="P170" s="386" t="s">
        <v>711</v>
      </c>
    </row>
    <row r="171" spans="1:16" s="44" customFormat="1" ht="45" customHeight="1">
      <c r="A171" s="64">
        <v>36</v>
      </c>
      <c r="B171" s="355" t="s">
        <v>24</v>
      </c>
      <c r="C171" s="425" t="s">
        <v>377</v>
      </c>
      <c r="D171" s="82" t="s">
        <v>268</v>
      </c>
      <c r="E171" s="65" t="s">
        <v>2215</v>
      </c>
      <c r="F171" s="380">
        <v>2021</v>
      </c>
      <c r="G171" s="380">
        <v>2027</v>
      </c>
      <c r="H171" s="68">
        <v>200000000</v>
      </c>
      <c r="I171" s="73">
        <v>0</v>
      </c>
      <c r="J171" s="68">
        <v>0</v>
      </c>
      <c r="K171" s="68">
        <v>0</v>
      </c>
      <c r="L171" s="73">
        <v>0</v>
      </c>
      <c r="M171" s="68">
        <v>0</v>
      </c>
      <c r="N171" s="68">
        <v>0</v>
      </c>
      <c r="O171" s="73"/>
      <c r="P171" s="386" t="s">
        <v>383</v>
      </c>
    </row>
    <row r="172" spans="1:16" s="44" customFormat="1" ht="45" customHeight="1">
      <c r="A172" s="64">
        <v>37</v>
      </c>
      <c r="B172" s="355" t="s">
        <v>24</v>
      </c>
      <c r="C172" s="425" t="s">
        <v>379</v>
      </c>
      <c r="D172" s="82" t="s">
        <v>142</v>
      </c>
      <c r="E172" s="65" t="s">
        <v>2543</v>
      </c>
      <c r="F172" s="380">
        <v>2021</v>
      </c>
      <c r="G172" s="380">
        <v>2023</v>
      </c>
      <c r="H172" s="68">
        <v>25000000</v>
      </c>
      <c r="I172" s="73">
        <v>0</v>
      </c>
      <c r="J172" s="68">
        <v>0</v>
      </c>
      <c r="K172" s="68">
        <v>0</v>
      </c>
      <c r="L172" s="73">
        <v>0</v>
      </c>
      <c r="M172" s="68">
        <v>0</v>
      </c>
      <c r="N172" s="68">
        <v>0</v>
      </c>
      <c r="O172" s="73"/>
      <c r="P172" s="386" t="s">
        <v>383</v>
      </c>
    </row>
    <row r="173" spans="1:16" s="44" customFormat="1" ht="39" customHeight="1">
      <c r="A173" s="64">
        <v>38</v>
      </c>
      <c r="B173" s="355" t="s">
        <v>24</v>
      </c>
      <c r="C173" s="425" t="s">
        <v>380</v>
      </c>
      <c r="D173" s="82" t="s">
        <v>142</v>
      </c>
      <c r="E173" s="65" t="s">
        <v>2543</v>
      </c>
      <c r="F173" s="380">
        <v>2021</v>
      </c>
      <c r="G173" s="380">
        <v>2023</v>
      </c>
      <c r="H173" s="68">
        <v>25000000</v>
      </c>
      <c r="I173" s="73">
        <v>0</v>
      </c>
      <c r="J173" s="76">
        <v>0</v>
      </c>
      <c r="K173" s="68">
        <v>0</v>
      </c>
      <c r="L173" s="73">
        <v>0</v>
      </c>
      <c r="M173" s="68">
        <v>0</v>
      </c>
      <c r="N173" s="68">
        <v>0</v>
      </c>
      <c r="O173" s="73"/>
      <c r="P173" s="386" t="s">
        <v>383</v>
      </c>
    </row>
    <row r="174" spans="1:16" s="44" customFormat="1" ht="36" customHeight="1">
      <c r="A174" s="64">
        <v>39</v>
      </c>
      <c r="B174" s="355" t="s">
        <v>24</v>
      </c>
      <c r="C174" s="425" t="s">
        <v>381</v>
      </c>
      <c r="D174" s="82" t="s">
        <v>272</v>
      </c>
      <c r="E174" s="65" t="s">
        <v>2542</v>
      </c>
      <c r="F174" s="380">
        <v>2021</v>
      </c>
      <c r="G174" s="380">
        <v>2027</v>
      </c>
      <c r="H174" s="68">
        <v>3000000000</v>
      </c>
      <c r="I174" s="73">
        <v>0</v>
      </c>
      <c r="J174" s="77">
        <v>1000</v>
      </c>
      <c r="K174" s="68">
        <v>1000</v>
      </c>
      <c r="L174" s="73">
        <v>0</v>
      </c>
      <c r="M174" s="68">
        <v>333</v>
      </c>
      <c r="N174" s="68">
        <v>333</v>
      </c>
      <c r="O174" s="73">
        <v>333</v>
      </c>
      <c r="P174" s="386" t="s">
        <v>383</v>
      </c>
    </row>
    <row r="175" spans="1:16" s="44" customFormat="1" ht="34.5" customHeight="1">
      <c r="A175" s="323">
        <v>40</v>
      </c>
      <c r="B175" s="355" t="s">
        <v>24</v>
      </c>
      <c r="C175" s="425" t="s">
        <v>382</v>
      </c>
      <c r="D175" s="302" t="s">
        <v>272</v>
      </c>
      <c r="E175" s="65" t="s">
        <v>2542</v>
      </c>
      <c r="F175" s="380">
        <v>2021</v>
      </c>
      <c r="G175" s="380">
        <v>2027</v>
      </c>
      <c r="H175" s="68">
        <v>3000000000</v>
      </c>
      <c r="I175" s="73">
        <v>0</v>
      </c>
      <c r="J175" s="68">
        <v>1000000</v>
      </c>
      <c r="K175" s="68">
        <v>1000000</v>
      </c>
      <c r="L175" s="73">
        <v>0</v>
      </c>
      <c r="M175" s="68">
        <v>333333</v>
      </c>
      <c r="N175" s="68">
        <v>333333</v>
      </c>
      <c r="O175" s="73">
        <v>333333</v>
      </c>
      <c r="P175" s="386" t="s">
        <v>383</v>
      </c>
    </row>
    <row r="176" spans="1:16" s="44" customFormat="1" ht="34.5" customHeight="1">
      <c r="A176" s="323">
        <v>41</v>
      </c>
      <c r="B176" s="355" t="s">
        <v>24</v>
      </c>
      <c r="C176" s="425" t="s">
        <v>2544</v>
      </c>
      <c r="D176" s="302" t="s">
        <v>428</v>
      </c>
      <c r="E176" s="65" t="s">
        <v>2543</v>
      </c>
      <c r="F176" s="380">
        <v>2023</v>
      </c>
      <c r="G176" s="380">
        <v>2024</v>
      </c>
      <c r="H176" s="68">
        <v>25000000</v>
      </c>
      <c r="I176" s="73">
        <v>0</v>
      </c>
      <c r="J176" s="68">
        <v>0</v>
      </c>
      <c r="K176" s="68">
        <v>0</v>
      </c>
      <c r="L176" s="73">
        <v>0</v>
      </c>
      <c r="M176" s="68">
        <v>0</v>
      </c>
      <c r="N176" s="68">
        <v>0</v>
      </c>
      <c r="O176" s="73">
        <v>0</v>
      </c>
      <c r="P176" s="386" t="s">
        <v>383</v>
      </c>
    </row>
    <row r="177" spans="1:16" s="44" customFormat="1" ht="34.5" customHeight="1">
      <c r="A177" s="323">
        <v>42</v>
      </c>
      <c r="B177" s="355" t="s">
        <v>24</v>
      </c>
      <c r="C177" s="425" t="s">
        <v>2545</v>
      </c>
      <c r="D177" s="302" t="s">
        <v>428</v>
      </c>
      <c r="E177" s="65" t="s">
        <v>2526</v>
      </c>
      <c r="F177" s="380">
        <v>2023</v>
      </c>
      <c r="G177" s="380">
        <v>2024</v>
      </c>
      <c r="H177" s="68">
        <v>50000000</v>
      </c>
      <c r="I177" s="73">
        <v>0</v>
      </c>
      <c r="J177" s="76">
        <v>0</v>
      </c>
      <c r="K177" s="68">
        <v>0</v>
      </c>
      <c r="L177" s="73">
        <v>0</v>
      </c>
      <c r="M177" s="68">
        <v>0</v>
      </c>
      <c r="N177" s="68">
        <v>0</v>
      </c>
      <c r="O177" s="73">
        <v>0</v>
      </c>
      <c r="P177" s="386" t="s">
        <v>383</v>
      </c>
    </row>
    <row r="178" spans="1:16" s="44" customFormat="1" ht="33" customHeight="1">
      <c r="A178" s="323">
        <v>43</v>
      </c>
      <c r="B178" s="355" t="s">
        <v>24</v>
      </c>
      <c r="C178" s="425" t="s">
        <v>2546</v>
      </c>
      <c r="D178" s="302" t="s">
        <v>428</v>
      </c>
      <c r="E178" s="65" t="s">
        <v>2547</v>
      </c>
      <c r="F178" s="380">
        <v>2023</v>
      </c>
      <c r="G178" s="380">
        <v>2024</v>
      </c>
      <c r="H178" s="68">
        <v>60000000</v>
      </c>
      <c r="I178" s="73">
        <v>0</v>
      </c>
      <c r="J178" s="77">
        <v>0</v>
      </c>
      <c r="K178" s="68">
        <v>0</v>
      </c>
      <c r="L178" s="73">
        <v>0</v>
      </c>
      <c r="M178" s="68">
        <v>0</v>
      </c>
      <c r="N178" s="68">
        <v>0</v>
      </c>
      <c r="O178" s="73">
        <v>0</v>
      </c>
      <c r="P178" s="386" t="s">
        <v>383</v>
      </c>
    </row>
    <row r="179" spans="1:16" s="44" customFormat="1" ht="45" customHeight="1">
      <c r="A179" s="551" t="s">
        <v>20</v>
      </c>
      <c r="B179" s="551"/>
      <c r="C179" s="551"/>
      <c r="D179" s="551"/>
      <c r="E179" s="551"/>
      <c r="F179" s="551"/>
      <c r="G179" s="551"/>
      <c r="H179" s="80">
        <f t="shared" ref="H179:O179" si="5">SUM(H136:H178)</f>
        <v>10859676341</v>
      </c>
      <c r="I179" s="80">
        <f t="shared" si="5"/>
        <v>940999284</v>
      </c>
      <c r="J179" s="80">
        <f t="shared" si="5"/>
        <v>15695344</v>
      </c>
      <c r="K179" s="80">
        <f t="shared" si="5"/>
        <v>15695336</v>
      </c>
      <c r="L179" s="80">
        <f t="shared" si="5"/>
        <v>8178934.3100000005</v>
      </c>
      <c r="M179" s="80">
        <f t="shared" si="5"/>
        <v>31562063</v>
      </c>
      <c r="N179" s="80">
        <f t="shared" si="5"/>
        <v>31562063</v>
      </c>
      <c r="O179" s="80">
        <f t="shared" si="5"/>
        <v>31562063</v>
      </c>
      <c r="P179" s="385"/>
    </row>
    <row r="180" spans="1:16" s="44" customFormat="1" ht="45" customHeight="1">
      <c r="A180" s="553"/>
      <c r="B180" s="552"/>
      <c r="C180" s="552"/>
      <c r="D180" s="552"/>
      <c r="E180" s="552"/>
      <c r="F180" s="552"/>
      <c r="G180" s="552"/>
      <c r="H180" s="552"/>
      <c r="I180" s="552"/>
      <c r="J180" s="552"/>
      <c r="K180" s="552"/>
      <c r="L180" s="552"/>
      <c r="M180" s="552"/>
      <c r="N180" s="552"/>
      <c r="O180" s="552"/>
      <c r="P180" s="554"/>
    </row>
    <row r="181" spans="1:16" ht="45" customHeight="1">
      <c r="A181" s="561" t="s">
        <v>76</v>
      </c>
      <c r="B181" s="561"/>
      <c r="C181" s="561"/>
      <c r="D181" s="561"/>
      <c r="E181" s="561"/>
      <c r="F181" s="561"/>
      <c r="G181" s="561"/>
      <c r="H181" s="561"/>
      <c r="I181" s="561"/>
      <c r="J181" s="561"/>
      <c r="K181" s="561"/>
      <c r="L181" s="561"/>
      <c r="M181" s="561"/>
      <c r="N181" s="561"/>
      <c r="O181" s="561"/>
      <c r="P181" s="561"/>
    </row>
    <row r="182" spans="1:16" ht="34.5" customHeight="1">
      <c r="A182" s="61">
        <v>1</v>
      </c>
      <c r="B182" s="355" t="s">
        <v>1978</v>
      </c>
      <c r="C182" s="427" t="s">
        <v>2043</v>
      </c>
      <c r="D182" s="62" t="s">
        <v>561</v>
      </c>
      <c r="E182" s="62" t="s">
        <v>91</v>
      </c>
      <c r="F182" s="449">
        <v>2022</v>
      </c>
      <c r="G182" s="450">
        <v>2023</v>
      </c>
      <c r="H182" s="68">
        <v>1463000</v>
      </c>
      <c r="I182" s="73">
        <v>462973</v>
      </c>
      <c r="J182" s="68">
        <v>1000027</v>
      </c>
      <c r="K182" s="68" t="s">
        <v>2044</v>
      </c>
      <c r="L182" s="73" t="s">
        <v>2044</v>
      </c>
      <c r="M182" s="68" t="s">
        <v>2044</v>
      </c>
      <c r="N182" s="68" t="s">
        <v>2044</v>
      </c>
      <c r="O182" s="73" t="s">
        <v>2044</v>
      </c>
      <c r="P182" s="403"/>
    </row>
    <row r="183" spans="1:16" ht="34.5" customHeight="1">
      <c r="A183" s="61">
        <v>2</v>
      </c>
      <c r="B183" s="355" t="s">
        <v>1978</v>
      </c>
      <c r="C183" s="427" t="s">
        <v>2045</v>
      </c>
      <c r="D183" s="62" t="s">
        <v>2046</v>
      </c>
      <c r="E183" s="62" t="s">
        <v>91</v>
      </c>
      <c r="F183" s="449">
        <v>2022</v>
      </c>
      <c r="G183" s="450">
        <v>2023</v>
      </c>
      <c r="H183" s="68">
        <v>13460000</v>
      </c>
      <c r="I183" s="73">
        <v>3997964.03</v>
      </c>
      <c r="J183" s="76">
        <v>9462035.9700000007</v>
      </c>
      <c r="K183" s="68" t="s">
        <v>2044</v>
      </c>
      <c r="L183" s="73" t="s">
        <v>2044</v>
      </c>
      <c r="M183" s="68" t="s">
        <v>2044</v>
      </c>
      <c r="N183" s="68" t="s">
        <v>2044</v>
      </c>
      <c r="O183" s="73" t="s">
        <v>2044</v>
      </c>
      <c r="P183" s="403"/>
    </row>
    <row r="184" spans="1:16" ht="34.5" customHeight="1">
      <c r="A184" s="61">
        <v>3</v>
      </c>
      <c r="B184" s="355" t="s">
        <v>1978</v>
      </c>
      <c r="C184" s="427" t="s">
        <v>2047</v>
      </c>
      <c r="D184" s="62" t="s">
        <v>2046</v>
      </c>
      <c r="E184" s="62" t="s">
        <v>91</v>
      </c>
      <c r="F184" s="449">
        <v>2022</v>
      </c>
      <c r="G184" s="450">
        <v>2023</v>
      </c>
      <c r="H184" s="68">
        <v>3533000</v>
      </c>
      <c r="I184" s="73">
        <v>1455299.84</v>
      </c>
      <c r="J184" s="77">
        <v>2077700.16</v>
      </c>
      <c r="K184" s="68" t="s">
        <v>2044</v>
      </c>
      <c r="L184" s="73" t="s">
        <v>2044</v>
      </c>
      <c r="M184" s="68" t="s">
        <v>2044</v>
      </c>
      <c r="N184" s="68" t="s">
        <v>2044</v>
      </c>
      <c r="O184" s="73" t="s">
        <v>2044</v>
      </c>
      <c r="P184" s="403"/>
    </row>
    <row r="185" spans="1:16" ht="34.5" customHeight="1">
      <c r="A185" s="61">
        <v>4</v>
      </c>
      <c r="B185" s="355" t="s">
        <v>1978</v>
      </c>
      <c r="C185" s="427" t="s">
        <v>2048</v>
      </c>
      <c r="D185" s="62" t="s">
        <v>2049</v>
      </c>
      <c r="E185" s="62" t="s">
        <v>91</v>
      </c>
      <c r="F185" s="449">
        <v>2022</v>
      </c>
      <c r="G185" s="450">
        <v>2023</v>
      </c>
      <c r="H185" s="68">
        <v>10191000</v>
      </c>
      <c r="I185" s="73">
        <v>650833.32999999996</v>
      </c>
      <c r="J185" s="68">
        <v>9540166.6699999999</v>
      </c>
      <c r="K185" s="68" t="s">
        <v>2044</v>
      </c>
      <c r="L185" s="73" t="s">
        <v>2044</v>
      </c>
      <c r="M185" s="68" t="s">
        <v>2044</v>
      </c>
      <c r="N185" s="68" t="s">
        <v>2044</v>
      </c>
      <c r="O185" s="73" t="s">
        <v>2044</v>
      </c>
      <c r="P185" s="403"/>
    </row>
    <row r="186" spans="1:16" ht="34.5" customHeight="1">
      <c r="A186" s="61">
        <v>5</v>
      </c>
      <c r="B186" s="355" t="s">
        <v>1978</v>
      </c>
      <c r="C186" s="427" t="s">
        <v>2050</v>
      </c>
      <c r="D186" s="62" t="s">
        <v>2049</v>
      </c>
      <c r="E186" s="62" t="s">
        <v>91</v>
      </c>
      <c r="F186" s="449">
        <v>2011</v>
      </c>
      <c r="G186" s="450">
        <v>2023</v>
      </c>
      <c r="H186" s="68">
        <v>23128</v>
      </c>
      <c r="I186" s="73" t="s">
        <v>2044</v>
      </c>
      <c r="J186" s="68">
        <v>23128</v>
      </c>
      <c r="K186" s="68" t="s">
        <v>2044</v>
      </c>
      <c r="L186" s="73" t="s">
        <v>2044</v>
      </c>
      <c r="M186" s="68" t="s">
        <v>2044</v>
      </c>
      <c r="N186" s="68" t="s">
        <v>2044</v>
      </c>
      <c r="O186" s="73" t="s">
        <v>2044</v>
      </c>
      <c r="P186" s="403"/>
    </row>
    <row r="187" spans="1:16" ht="34.5" customHeight="1">
      <c r="A187" s="61">
        <v>6</v>
      </c>
      <c r="B187" s="355" t="s">
        <v>1978</v>
      </c>
      <c r="C187" s="427" t="s">
        <v>2051</v>
      </c>
      <c r="D187" s="62" t="s">
        <v>2049</v>
      </c>
      <c r="E187" s="62" t="s">
        <v>91</v>
      </c>
      <c r="F187" s="449">
        <v>2012</v>
      </c>
      <c r="G187" s="450">
        <v>2023</v>
      </c>
      <c r="H187" s="68">
        <v>28851</v>
      </c>
      <c r="I187" s="73" t="s">
        <v>2044</v>
      </c>
      <c r="J187" s="76">
        <v>28851</v>
      </c>
      <c r="K187" s="68" t="s">
        <v>2044</v>
      </c>
      <c r="L187" s="73" t="s">
        <v>2044</v>
      </c>
      <c r="M187" s="68" t="s">
        <v>2044</v>
      </c>
      <c r="N187" s="68" t="s">
        <v>2044</v>
      </c>
      <c r="O187" s="73" t="s">
        <v>2044</v>
      </c>
      <c r="P187" s="403"/>
    </row>
    <row r="188" spans="1:16" ht="34.5" customHeight="1">
      <c r="A188" s="61">
        <v>7</v>
      </c>
      <c r="B188" s="355" t="s">
        <v>1978</v>
      </c>
      <c r="C188" s="427" t="s">
        <v>2052</v>
      </c>
      <c r="D188" s="62" t="s">
        <v>560</v>
      </c>
      <c r="E188" s="62" t="s">
        <v>91</v>
      </c>
      <c r="F188" s="449">
        <v>2017</v>
      </c>
      <c r="G188" s="450">
        <v>2023</v>
      </c>
      <c r="H188" s="68">
        <v>299720</v>
      </c>
      <c r="I188" s="73">
        <v>212801.2</v>
      </c>
      <c r="J188" s="77">
        <v>86918.8</v>
      </c>
      <c r="K188" s="68" t="s">
        <v>2044</v>
      </c>
      <c r="L188" s="73" t="s">
        <v>2044</v>
      </c>
      <c r="M188" s="68" t="s">
        <v>2044</v>
      </c>
      <c r="N188" s="68" t="s">
        <v>2044</v>
      </c>
      <c r="O188" s="73" t="s">
        <v>2044</v>
      </c>
      <c r="P188" s="403"/>
    </row>
    <row r="189" spans="1:16" ht="34.5" customHeight="1">
      <c r="A189" s="61">
        <v>8</v>
      </c>
      <c r="B189" s="355" t="s">
        <v>1978</v>
      </c>
      <c r="C189" s="427" t="s">
        <v>2053</v>
      </c>
      <c r="D189" s="62" t="s">
        <v>561</v>
      </c>
      <c r="E189" s="62" t="s">
        <v>91</v>
      </c>
      <c r="F189" s="449">
        <v>2011</v>
      </c>
      <c r="G189" s="450">
        <v>2023</v>
      </c>
      <c r="H189" s="68">
        <v>21240</v>
      </c>
      <c r="I189" s="73" t="s">
        <v>2044</v>
      </c>
      <c r="J189" s="68">
        <v>21240</v>
      </c>
      <c r="K189" s="68" t="s">
        <v>2044</v>
      </c>
      <c r="L189" s="73" t="s">
        <v>2044</v>
      </c>
      <c r="M189" s="68" t="s">
        <v>2044</v>
      </c>
      <c r="N189" s="68" t="s">
        <v>2044</v>
      </c>
      <c r="O189" s="73" t="s">
        <v>2044</v>
      </c>
      <c r="P189" s="403"/>
    </row>
    <row r="190" spans="1:16" ht="34.5" customHeight="1">
      <c r="A190" s="61">
        <v>9</v>
      </c>
      <c r="B190" s="355" t="s">
        <v>1978</v>
      </c>
      <c r="C190" s="427" t="s">
        <v>2054</v>
      </c>
      <c r="D190" s="62" t="s">
        <v>562</v>
      </c>
      <c r="E190" s="62" t="s">
        <v>91</v>
      </c>
      <c r="F190" s="449">
        <v>2022</v>
      </c>
      <c r="G190" s="450">
        <v>2023</v>
      </c>
      <c r="H190" s="68">
        <v>690300</v>
      </c>
      <c r="I190" s="73">
        <v>153729.81</v>
      </c>
      <c r="J190" s="68">
        <v>536570.18999999994</v>
      </c>
      <c r="K190" s="68" t="s">
        <v>2044</v>
      </c>
      <c r="L190" s="73" t="s">
        <v>2044</v>
      </c>
      <c r="M190" s="68" t="s">
        <v>2044</v>
      </c>
      <c r="N190" s="68" t="s">
        <v>2044</v>
      </c>
      <c r="O190" s="73" t="s">
        <v>2044</v>
      </c>
      <c r="P190" s="403"/>
    </row>
    <row r="191" spans="1:16" ht="34.5" customHeight="1">
      <c r="A191" s="61">
        <v>10</v>
      </c>
      <c r="B191" s="355" t="s">
        <v>1978</v>
      </c>
      <c r="C191" s="427" t="s">
        <v>2055</v>
      </c>
      <c r="D191" s="62" t="s">
        <v>561</v>
      </c>
      <c r="E191" s="62" t="s">
        <v>91</v>
      </c>
      <c r="F191" s="449">
        <v>2022</v>
      </c>
      <c r="G191" s="450">
        <v>2023</v>
      </c>
      <c r="H191" s="68">
        <v>737500</v>
      </c>
      <c r="I191" s="73" t="s">
        <v>2044</v>
      </c>
      <c r="J191" s="76">
        <v>737500</v>
      </c>
      <c r="K191" s="68" t="s">
        <v>2044</v>
      </c>
      <c r="L191" s="73" t="s">
        <v>2044</v>
      </c>
      <c r="M191" s="68" t="s">
        <v>2044</v>
      </c>
      <c r="N191" s="68" t="s">
        <v>2044</v>
      </c>
      <c r="O191" s="73" t="s">
        <v>2044</v>
      </c>
      <c r="P191" s="403"/>
    </row>
    <row r="192" spans="1:16" ht="34.5" customHeight="1">
      <c r="A192" s="61">
        <v>11</v>
      </c>
      <c r="B192" s="355" t="s">
        <v>1978</v>
      </c>
      <c r="C192" s="427" t="s">
        <v>2056</v>
      </c>
      <c r="D192" s="62" t="s">
        <v>560</v>
      </c>
      <c r="E192" s="62" t="s">
        <v>91</v>
      </c>
      <c r="F192" s="449">
        <v>2022</v>
      </c>
      <c r="G192" s="450">
        <v>2023</v>
      </c>
      <c r="H192" s="68">
        <v>737500</v>
      </c>
      <c r="I192" s="73">
        <v>67023.75</v>
      </c>
      <c r="J192" s="77">
        <v>670476.25</v>
      </c>
      <c r="K192" s="68" t="s">
        <v>2044</v>
      </c>
      <c r="L192" s="73" t="s">
        <v>2044</v>
      </c>
      <c r="M192" s="68" t="s">
        <v>2044</v>
      </c>
      <c r="N192" s="68" t="s">
        <v>2044</v>
      </c>
      <c r="O192" s="73" t="s">
        <v>2044</v>
      </c>
      <c r="P192" s="403"/>
    </row>
    <row r="193" spans="1:16" ht="34.5" customHeight="1">
      <c r="A193" s="61">
        <v>12</v>
      </c>
      <c r="B193" s="355" t="s">
        <v>1978</v>
      </c>
      <c r="C193" s="427" t="s">
        <v>2057</v>
      </c>
      <c r="D193" s="62" t="s">
        <v>558</v>
      </c>
      <c r="E193" s="62" t="s">
        <v>91</v>
      </c>
      <c r="F193" s="449">
        <v>2022</v>
      </c>
      <c r="G193" s="450">
        <v>2023</v>
      </c>
      <c r="H193" s="68">
        <v>693250</v>
      </c>
      <c r="I193" s="73">
        <v>109125.89</v>
      </c>
      <c r="J193" s="68">
        <v>584124.11</v>
      </c>
      <c r="K193" s="68" t="s">
        <v>2044</v>
      </c>
      <c r="L193" s="73" t="s">
        <v>2044</v>
      </c>
      <c r="M193" s="68" t="s">
        <v>2044</v>
      </c>
      <c r="N193" s="68" t="s">
        <v>2044</v>
      </c>
      <c r="O193" s="73" t="s">
        <v>2044</v>
      </c>
      <c r="P193" s="403"/>
    </row>
    <row r="194" spans="1:16" ht="34.5" customHeight="1">
      <c r="A194" s="61">
        <v>13</v>
      </c>
      <c r="B194" s="355" t="s">
        <v>1978</v>
      </c>
      <c r="C194" s="427" t="s">
        <v>2058</v>
      </c>
      <c r="D194" s="62" t="s">
        <v>2049</v>
      </c>
      <c r="E194" s="62" t="s">
        <v>91</v>
      </c>
      <c r="F194" s="449">
        <v>2022</v>
      </c>
      <c r="G194" s="450">
        <v>2023</v>
      </c>
      <c r="H194" s="68">
        <v>884941</v>
      </c>
      <c r="I194" s="73">
        <v>72476.67</v>
      </c>
      <c r="J194" s="68">
        <v>812464.33</v>
      </c>
      <c r="K194" s="68" t="s">
        <v>2044</v>
      </c>
      <c r="L194" s="73" t="s">
        <v>2044</v>
      </c>
      <c r="M194" s="68" t="s">
        <v>2044</v>
      </c>
      <c r="N194" s="68" t="s">
        <v>2044</v>
      </c>
      <c r="O194" s="73" t="s">
        <v>2044</v>
      </c>
      <c r="P194" s="403"/>
    </row>
    <row r="195" spans="1:16" ht="34.5" customHeight="1">
      <c r="A195" s="61">
        <v>14</v>
      </c>
      <c r="B195" s="355" t="s">
        <v>1978</v>
      </c>
      <c r="C195" s="427" t="s">
        <v>2059</v>
      </c>
      <c r="D195" s="62" t="s">
        <v>2049</v>
      </c>
      <c r="E195" s="62" t="s">
        <v>91</v>
      </c>
      <c r="F195" s="449">
        <v>2022</v>
      </c>
      <c r="G195" s="450">
        <v>2023</v>
      </c>
      <c r="H195" s="68">
        <v>749300</v>
      </c>
      <c r="I195" s="73" t="s">
        <v>2044</v>
      </c>
      <c r="J195" s="76">
        <v>749300</v>
      </c>
      <c r="K195" s="68" t="s">
        <v>2044</v>
      </c>
      <c r="L195" s="73" t="s">
        <v>2044</v>
      </c>
      <c r="M195" s="68" t="s">
        <v>2044</v>
      </c>
      <c r="N195" s="68" t="s">
        <v>2044</v>
      </c>
      <c r="O195" s="73" t="s">
        <v>2044</v>
      </c>
      <c r="P195" s="403"/>
    </row>
    <row r="196" spans="1:16" ht="34.5" customHeight="1">
      <c r="A196" s="61">
        <v>15</v>
      </c>
      <c r="B196" s="355" t="s">
        <v>1978</v>
      </c>
      <c r="C196" s="427" t="s">
        <v>2060</v>
      </c>
      <c r="D196" s="62" t="s">
        <v>2061</v>
      </c>
      <c r="E196" s="62" t="s">
        <v>91</v>
      </c>
      <c r="F196" s="449">
        <v>2022</v>
      </c>
      <c r="G196" s="450">
        <v>2023</v>
      </c>
      <c r="H196" s="68">
        <v>566400</v>
      </c>
      <c r="I196" s="73">
        <v>21466.560000000001</v>
      </c>
      <c r="J196" s="77">
        <v>544933</v>
      </c>
      <c r="K196" s="68" t="s">
        <v>2044</v>
      </c>
      <c r="L196" s="73" t="s">
        <v>2044</v>
      </c>
      <c r="M196" s="68" t="s">
        <v>2044</v>
      </c>
      <c r="N196" s="68" t="s">
        <v>2044</v>
      </c>
      <c r="O196" s="73" t="s">
        <v>2044</v>
      </c>
      <c r="P196" s="403"/>
    </row>
    <row r="197" spans="1:16" ht="34.5" customHeight="1">
      <c r="A197" s="61">
        <v>16</v>
      </c>
      <c r="B197" s="355" t="s">
        <v>1978</v>
      </c>
      <c r="C197" s="427" t="s">
        <v>2062</v>
      </c>
      <c r="D197" s="62" t="s">
        <v>2063</v>
      </c>
      <c r="E197" s="62" t="s">
        <v>91</v>
      </c>
      <c r="F197" s="449">
        <v>2022</v>
      </c>
      <c r="G197" s="450">
        <v>2023</v>
      </c>
      <c r="H197" s="68">
        <v>3600000</v>
      </c>
      <c r="I197" s="73" t="s">
        <v>2044</v>
      </c>
      <c r="J197" s="68">
        <v>360000</v>
      </c>
      <c r="K197" s="68" t="s">
        <v>2044</v>
      </c>
      <c r="L197" s="73" t="s">
        <v>2044</v>
      </c>
      <c r="M197" s="68" t="s">
        <v>2044</v>
      </c>
      <c r="N197" s="68" t="s">
        <v>2044</v>
      </c>
      <c r="O197" s="73" t="s">
        <v>2044</v>
      </c>
      <c r="P197" s="403"/>
    </row>
    <row r="198" spans="1:16" ht="34.5" customHeight="1">
      <c r="A198" s="61">
        <v>17</v>
      </c>
      <c r="B198" s="355" t="s">
        <v>1978</v>
      </c>
      <c r="C198" s="427" t="s">
        <v>2064</v>
      </c>
      <c r="D198" s="62" t="s">
        <v>561</v>
      </c>
      <c r="E198" s="62" t="s">
        <v>91</v>
      </c>
      <c r="F198" s="449">
        <v>2022</v>
      </c>
      <c r="G198" s="450">
        <v>2023</v>
      </c>
      <c r="H198" s="68">
        <v>2000000</v>
      </c>
      <c r="I198" s="73" t="s">
        <v>2044</v>
      </c>
      <c r="J198" s="68">
        <v>200000</v>
      </c>
      <c r="K198" s="68" t="s">
        <v>2044</v>
      </c>
      <c r="L198" s="73" t="s">
        <v>2044</v>
      </c>
      <c r="M198" s="68" t="s">
        <v>2044</v>
      </c>
      <c r="N198" s="68" t="s">
        <v>2044</v>
      </c>
      <c r="O198" s="73" t="s">
        <v>2044</v>
      </c>
      <c r="P198" s="403"/>
    </row>
    <row r="199" spans="1:16" ht="45" customHeight="1">
      <c r="A199" s="551" t="s">
        <v>20</v>
      </c>
      <c r="B199" s="551"/>
      <c r="C199" s="551"/>
      <c r="D199" s="551"/>
      <c r="E199" s="551"/>
      <c r="F199" s="551"/>
      <c r="G199" s="551"/>
      <c r="H199" s="59">
        <f>SUM(H182:H198)</f>
        <v>39679130</v>
      </c>
      <c r="I199" s="59">
        <f>SUM(I182:I198)</f>
        <v>7203694.0799999982</v>
      </c>
      <c r="J199" s="59">
        <f>SUM(J182:J198)</f>
        <v>27435435.48</v>
      </c>
      <c r="K199" s="59">
        <v>0</v>
      </c>
      <c r="L199" s="59">
        <f>SUM(L182:L198)</f>
        <v>0</v>
      </c>
      <c r="M199" s="59">
        <f>SUM(M182:M198)</f>
        <v>0</v>
      </c>
      <c r="N199" s="59">
        <f>SUM(N182:N198)</f>
        <v>0</v>
      </c>
      <c r="O199" s="59">
        <f>SUM(O182:O198)</f>
        <v>0</v>
      </c>
      <c r="P199" s="385"/>
    </row>
    <row r="200" spans="1:16" ht="45" customHeight="1">
      <c r="A200" s="553"/>
      <c r="B200" s="552"/>
      <c r="C200" s="552"/>
      <c r="D200" s="552"/>
      <c r="E200" s="552"/>
      <c r="F200" s="552"/>
      <c r="G200" s="552"/>
      <c r="H200" s="552"/>
      <c r="I200" s="552"/>
      <c r="J200" s="552"/>
      <c r="K200" s="552"/>
      <c r="L200" s="552"/>
      <c r="M200" s="552"/>
      <c r="N200" s="552"/>
      <c r="O200" s="552"/>
      <c r="P200" s="554"/>
    </row>
    <row r="201" spans="1:16" ht="45" customHeight="1">
      <c r="A201" s="561" t="s">
        <v>85</v>
      </c>
      <c r="B201" s="561"/>
      <c r="C201" s="561"/>
      <c r="D201" s="561"/>
      <c r="E201" s="561"/>
      <c r="F201" s="561"/>
      <c r="G201" s="561"/>
      <c r="H201" s="561"/>
      <c r="I201" s="561"/>
      <c r="J201" s="561"/>
      <c r="K201" s="561"/>
      <c r="L201" s="561"/>
      <c r="M201" s="561"/>
      <c r="N201" s="561"/>
      <c r="O201" s="561"/>
      <c r="P201" s="561"/>
    </row>
    <row r="202" spans="1:16" ht="75">
      <c r="A202" s="64">
        <v>1</v>
      </c>
      <c r="B202" s="504" t="s">
        <v>2596</v>
      </c>
      <c r="C202" s="428" t="s">
        <v>1757</v>
      </c>
      <c r="D202" s="340" t="s">
        <v>186</v>
      </c>
      <c r="E202" s="340" t="s">
        <v>1758</v>
      </c>
      <c r="F202" s="451">
        <v>2021</v>
      </c>
      <c r="G202" s="452">
        <v>2024</v>
      </c>
      <c r="H202" s="68">
        <v>5060933.28</v>
      </c>
      <c r="I202" s="73">
        <v>516870</v>
      </c>
      <c r="J202" s="68">
        <v>1200000</v>
      </c>
      <c r="K202" s="68">
        <v>2000000</v>
      </c>
      <c r="L202" s="73">
        <v>516870</v>
      </c>
      <c r="M202" s="68">
        <v>500000</v>
      </c>
      <c r="N202" s="68">
        <v>500000</v>
      </c>
      <c r="O202" s="73">
        <v>483130</v>
      </c>
      <c r="P202" s="383"/>
    </row>
    <row r="203" spans="1:16" ht="66" customHeight="1">
      <c r="A203" s="64">
        <v>2</v>
      </c>
      <c r="B203" s="504" t="s">
        <v>2596</v>
      </c>
      <c r="C203" s="428" t="s">
        <v>1759</v>
      </c>
      <c r="D203" s="340" t="s">
        <v>186</v>
      </c>
      <c r="E203" s="340" t="s">
        <v>1760</v>
      </c>
      <c r="F203" s="451">
        <v>2022</v>
      </c>
      <c r="G203" s="452">
        <v>2023</v>
      </c>
      <c r="H203" s="68" t="s">
        <v>38</v>
      </c>
      <c r="I203" s="73">
        <v>0</v>
      </c>
      <c r="J203" s="76">
        <v>0</v>
      </c>
      <c r="K203" s="68">
        <v>0</v>
      </c>
      <c r="L203" s="73">
        <v>0</v>
      </c>
      <c r="M203" s="68">
        <v>0</v>
      </c>
      <c r="N203" s="68">
        <v>0</v>
      </c>
      <c r="O203" s="73">
        <v>0</v>
      </c>
      <c r="P203" s="383"/>
    </row>
    <row r="204" spans="1:16" ht="66" customHeight="1">
      <c r="A204" s="64">
        <v>3</v>
      </c>
      <c r="B204" s="504" t="s">
        <v>2596</v>
      </c>
      <c r="C204" s="428" t="s">
        <v>1761</v>
      </c>
      <c r="D204" s="340" t="s">
        <v>394</v>
      </c>
      <c r="E204" s="340" t="s">
        <v>1762</v>
      </c>
      <c r="F204" s="451">
        <v>2022</v>
      </c>
      <c r="G204" s="452">
        <v>2023</v>
      </c>
      <c r="H204" s="68" t="s">
        <v>38</v>
      </c>
      <c r="I204" s="73">
        <v>0</v>
      </c>
      <c r="J204" s="77">
        <v>0</v>
      </c>
      <c r="K204" s="68">
        <v>0</v>
      </c>
      <c r="L204" s="73">
        <v>0</v>
      </c>
      <c r="M204" s="68">
        <v>0</v>
      </c>
      <c r="N204" s="68">
        <v>0</v>
      </c>
      <c r="O204" s="73">
        <v>0</v>
      </c>
      <c r="P204" s="383"/>
    </row>
    <row r="205" spans="1:16" ht="66" customHeight="1">
      <c r="A205" s="64">
        <v>4</v>
      </c>
      <c r="B205" s="504" t="s">
        <v>2596</v>
      </c>
      <c r="C205" s="428" t="s">
        <v>1763</v>
      </c>
      <c r="D205" s="340" t="s">
        <v>394</v>
      </c>
      <c r="E205" s="340" t="s">
        <v>1762</v>
      </c>
      <c r="F205" s="451">
        <v>2022</v>
      </c>
      <c r="G205" s="452">
        <v>2023</v>
      </c>
      <c r="H205" s="68">
        <v>4654000</v>
      </c>
      <c r="I205" s="73">
        <v>0</v>
      </c>
      <c r="J205" s="68">
        <v>2000000</v>
      </c>
      <c r="K205" s="68">
        <v>4654000</v>
      </c>
      <c r="L205" s="73">
        <v>0</v>
      </c>
      <c r="M205" s="68">
        <v>0</v>
      </c>
      <c r="N205" s="68">
        <v>2000000</v>
      </c>
      <c r="O205" s="73">
        <v>2654000</v>
      </c>
      <c r="P205" s="383"/>
    </row>
    <row r="206" spans="1:16" ht="66" customHeight="1">
      <c r="A206" s="64">
        <v>5</v>
      </c>
      <c r="B206" s="504" t="s">
        <v>2596</v>
      </c>
      <c r="C206" s="428" t="s">
        <v>1764</v>
      </c>
      <c r="D206" s="340" t="s">
        <v>421</v>
      </c>
      <c r="E206" s="340" t="s">
        <v>1765</v>
      </c>
      <c r="F206" s="451">
        <v>2023</v>
      </c>
      <c r="G206" s="452">
        <v>2024</v>
      </c>
      <c r="H206" s="68" t="s">
        <v>38</v>
      </c>
      <c r="I206" s="73">
        <v>0</v>
      </c>
      <c r="J206" s="68">
        <v>0</v>
      </c>
      <c r="K206" s="68">
        <v>0</v>
      </c>
      <c r="L206" s="73">
        <v>0</v>
      </c>
      <c r="M206" s="68">
        <v>0</v>
      </c>
      <c r="N206" s="68">
        <v>0</v>
      </c>
      <c r="O206" s="73">
        <v>0</v>
      </c>
      <c r="P206" s="383"/>
    </row>
    <row r="207" spans="1:16" ht="66" customHeight="1">
      <c r="A207" s="64">
        <v>6</v>
      </c>
      <c r="B207" s="504" t="s">
        <v>2596</v>
      </c>
      <c r="C207" s="428" t="s">
        <v>1766</v>
      </c>
      <c r="D207" s="340" t="s">
        <v>186</v>
      </c>
      <c r="E207" s="340" t="s">
        <v>1760</v>
      </c>
      <c r="F207" s="451">
        <v>2023</v>
      </c>
      <c r="G207" s="452">
        <v>2024</v>
      </c>
      <c r="H207" s="68" t="s">
        <v>38</v>
      </c>
      <c r="I207" s="73">
        <v>0</v>
      </c>
      <c r="J207" s="76">
        <v>0</v>
      </c>
      <c r="K207" s="68">
        <v>0</v>
      </c>
      <c r="L207" s="73">
        <v>0</v>
      </c>
      <c r="M207" s="68">
        <v>0</v>
      </c>
      <c r="N207" s="68">
        <v>0</v>
      </c>
      <c r="O207" s="73">
        <v>0</v>
      </c>
      <c r="P207" s="383"/>
    </row>
    <row r="208" spans="1:16" ht="66" customHeight="1">
      <c r="A208" s="64">
        <v>7</v>
      </c>
      <c r="B208" s="504" t="s">
        <v>2596</v>
      </c>
      <c r="C208" s="428" t="s">
        <v>1767</v>
      </c>
      <c r="D208" s="340" t="s">
        <v>418</v>
      </c>
      <c r="E208" s="340" t="s">
        <v>1768</v>
      </c>
      <c r="F208" s="451">
        <v>2022</v>
      </c>
      <c r="G208" s="452">
        <v>2023</v>
      </c>
      <c r="H208" s="68">
        <v>102673784</v>
      </c>
      <c r="I208" s="73">
        <v>38936115.390000001</v>
      </c>
      <c r="J208" s="77">
        <v>18000000</v>
      </c>
      <c r="K208" s="68">
        <v>25000000</v>
      </c>
      <c r="L208" s="73">
        <v>5036000</v>
      </c>
      <c r="M208" s="68">
        <v>5000000</v>
      </c>
      <c r="N208" s="68">
        <v>10000000</v>
      </c>
      <c r="O208" s="73">
        <v>4964000</v>
      </c>
      <c r="P208" s="383"/>
    </row>
    <row r="209" spans="1:16" ht="66" customHeight="1">
      <c r="A209" s="64">
        <v>8</v>
      </c>
      <c r="B209" s="504" t="s">
        <v>2596</v>
      </c>
      <c r="C209" s="428" t="s">
        <v>575</v>
      </c>
      <c r="D209" s="340" t="s">
        <v>418</v>
      </c>
      <c r="E209" s="340" t="s">
        <v>1769</v>
      </c>
      <c r="F209" s="451">
        <v>2022</v>
      </c>
      <c r="G209" s="452">
        <v>2023</v>
      </c>
      <c r="H209" s="68">
        <v>6832090</v>
      </c>
      <c r="I209" s="73">
        <v>6724200.3700000001</v>
      </c>
      <c r="J209" s="68">
        <v>2000000</v>
      </c>
      <c r="K209" s="68">
        <v>107890</v>
      </c>
      <c r="L209" s="73">
        <v>107890</v>
      </c>
      <c r="M209" s="68">
        <v>0</v>
      </c>
      <c r="N209" s="68">
        <v>0</v>
      </c>
      <c r="O209" s="73">
        <v>0</v>
      </c>
      <c r="P209" s="383"/>
    </row>
    <row r="210" spans="1:16" ht="66" customHeight="1">
      <c r="A210" s="64">
        <v>9</v>
      </c>
      <c r="B210" s="504" t="s">
        <v>2596</v>
      </c>
      <c r="C210" s="428" t="s">
        <v>1770</v>
      </c>
      <c r="D210" s="340" t="s">
        <v>186</v>
      </c>
      <c r="E210" s="340" t="s">
        <v>1771</v>
      </c>
      <c r="F210" s="451">
        <v>2022</v>
      </c>
      <c r="G210" s="452">
        <v>2023</v>
      </c>
      <c r="H210" s="68">
        <v>13992000</v>
      </c>
      <c r="I210" s="73">
        <v>7392000</v>
      </c>
      <c r="J210" s="68">
        <v>6600000</v>
      </c>
      <c r="K210" s="68">
        <v>6501000</v>
      </c>
      <c r="L210" s="73">
        <v>6501000</v>
      </c>
      <c r="M210" s="68">
        <v>0</v>
      </c>
      <c r="N210" s="68">
        <v>0</v>
      </c>
      <c r="O210" s="73">
        <v>0</v>
      </c>
      <c r="P210" s="383"/>
    </row>
    <row r="211" spans="1:16" ht="66" customHeight="1">
      <c r="A211" s="64">
        <v>10</v>
      </c>
      <c r="B211" s="504" t="s">
        <v>2596</v>
      </c>
      <c r="C211" s="428" t="s">
        <v>1772</v>
      </c>
      <c r="D211" s="340" t="s">
        <v>418</v>
      </c>
      <c r="E211" s="340" t="s">
        <v>1773</v>
      </c>
      <c r="F211" s="451">
        <v>2023</v>
      </c>
      <c r="G211" s="452">
        <v>2023</v>
      </c>
      <c r="H211" s="68" t="s">
        <v>38</v>
      </c>
      <c r="I211" s="73">
        <v>0</v>
      </c>
      <c r="J211" s="76">
        <v>0</v>
      </c>
      <c r="K211" s="68">
        <v>0</v>
      </c>
      <c r="L211" s="73">
        <v>0</v>
      </c>
      <c r="M211" s="68">
        <v>0</v>
      </c>
      <c r="N211" s="68">
        <v>0</v>
      </c>
      <c r="O211" s="73">
        <v>0</v>
      </c>
      <c r="P211" s="383"/>
    </row>
    <row r="212" spans="1:16" ht="66" customHeight="1">
      <c r="A212" s="64">
        <v>11</v>
      </c>
      <c r="B212" s="504" t="s">
        <v>2596</v>
      </c>
      <c r="C212" s="428" t="s">
        <v>1774</v>
      </c>
      <c r="D212" s="340" t="s">
        <v>418</v>
      </c>
      <c r="E212" s="340" t="s">
        <v>1773</v>
      </c>
      <c r="F212" s="451">
        <v>2023</v>
      </c>
      <c r="G212" s="452">
        <v>2023</v>
      </c>
      <c r="H212" s="68" t="s">
        <v>38</v>
      </c>
      <c r="I212" s="73">
        <v>0</v>
      </c>
      <c r="J212" s="77">
        <v>0</v>
      </c>
      <c r="K212" s="68">
        <v>0</v>
      </c>
      <c r="L212" s="73">
        <v>0</v>
      </c>
      <c r="M212" s="68">
        <v>0</v>
      </c>
      <c r="N212" s="68">
        <v>0</v>
      </c>
      <c r="O212" s="73">
        <v>0</v>
      </c>
      <c r="P212" s="383"/>
    </row>
    <row r="213" spans="1:16" ht="66" customHeight="1">
      <c r="A213" s="64">
        <v>12</v>
      </c>
      <c r="B213" s="504" t="s">
        <v>2596</v>
      </c>
      <c r="C213" s="428" t="s">
        <v>1775</v>
      </c>
      <c r="D213" s="340" t="s">
        <v>394</v>
      </c>
      <c r="E213" s="340" t="s">
        <v>1773</v>
      </c>
      <c r="F213" s="451">
        <v>2022</v>
      </c>
      <c r="G213" s="452">
        <v>2023</v>
      </c>
      <c r="H213" s="68" t="s">
        <v>38</v>
      </c>
      <c r="I213" s="73">
        <v>0</v>
      </c>
      <c r="J213" s="68">
        <v>0</v>
      </c>
      <c r="K213" s="68">
        <v>0</v>
      </c>
      <c r="L213" s="73">
        <v>0</v>
      </c>
      <c r="M213" s="68">
        <v>0</v>
      </c>
      <c r="N213" s="68">
        <v>0</v>
      </c>
      <c r="O213" s="73">
        <v>0</v>
      </c>
      <c r="P213" s="383"/>
    </row>
    <row r="214" spans="1:16" ht="66" customHeight="1">
      <c r="A214" s="64">
        <v>13</v>
      </c>
      <c r="B214" s="504" t="s">
        <v>2596</v>
      </c>
      <c r="C214" s="429" t="s">
        <v>1776</v>
      </c>
      <c r="D214" s="142" t="s">
        <v>567</v>
      </c>
      <c r="E214" s="340" t="s">
        <v>574</v>
      </c>
      <c r="F214" s="453" t="s">
        <v>38</v>
      </c>
      <c r="G214" s="453" t="s">
        <v>38</v>
      </c>
      <c r="H214" s="68" t="s">
        <v>38</v>
      </c>
      <c r="I214" s="73">
        <v>0</v>
      </c>
      <c r="J214" s="68"/>
      <c r="K214" s="68">
        <v>10861981</v>
      </c>
      <c r="L214" s="73">
        <v>0</v>
      </c>
      <c r="M214" s="68">
        <v>3620660.33</v>
      </c>
      <c r="N214" s="68">
        <v>3620660.33</v>
      </c>
      <c r="O214" s="73">
        <v>3620660.33</v>
      </c>
      <c r="P214" s="383"/>
    </row>
    <row r="215" spans="1:16" ht="66" customHeight="1">
      <c r="A215" s="64">
        <v>14</v>
      </c>
      <c r="B215" s="504" t="s">
        <v>2596</v>
      </c>
      <c r="C215" s="430" t="s">
        <v>1777</v>
      </c>
      <c r="D215" s="342" t="s">
        <v>567</v>
      </c>
      <c r="E215" s="342" t="s">
        <v>401</v>
      </c>
      <c r="F215" s="454">
        <v>2019</v>
      </c>
      <c r="G215" s="454" t="s">
        <v>1778</v>
      </c>
      <c r="H215" s="68">
        <v>5299149.0525000002</v>
      </c>
      <c r="I215" s="73">
        <v>2960155.77</v>
      </c>
      <c r="J215" s="76"/>
      <c r="K215" s="68">
        <v>0</v>
      </c>
      <c r="L215" s="73"/>
      <c r="M215" s="68"/>
      <c r="N215" s="68"/>
      <c r="O215" s="73"/>
      <c r="P215" s="383"/>
    </row>
    <row r="216" spans="1:16" ht="66" customHeight="1">
      <c r="A216" s="64">
        <v>15</v>
      </c>
      <c r="B216" s="504" t="s">
        <v>2596</v>
      </c>
      <c r="C216" s="429" t="s">
        <v>1779</v>
      </c>
      <c r="D216" s="142" t="s">
        <v>421</v>
      </c>
      <c r="E216" s="342" t="s">
        <v>586</v>
      </c>
      <c r="F216" s="451">
        <v>2022</v>
      </c>
      <c r="G216" s="452">
        <v>2024</v>
      </c>
      <c r="H216" s="68" t="s">
        <v>38</v>
      </c>
      <c r="I216" s="73">
        <v>0</v>
      </c>
      <c r="J216" s="77">
        <v>0</v>
      </c>
      <c r="K216" s="68">
        <v>0</v>
      </c>
      <c r="L216" s="73">
        <v>0</v>
      </c>
      <c r="M216" s="68">
        <v>0</v>
      </c>
      <c r="N216" s="68">
        <v>0</v>
      </c>
      <c r="O216" s="73">
        <v>0</v>
      </c>
      <c r="P216" s="383"/>
    </row>
    <row r="217" spans="1:16" ht="66" customHeight="1">
      <c r="A217" s="64">
        <v>16</v>
      </c>
      <c r="B217" s="504" t="s">
        <v>2596</v>
      </c>
      <c r="C217" s="429" t="s">
        <v>1780</v>
      </c>
      <c r="D217" s="142" t="s">
        <v>421</v>
      </c>
      <c r="E217" s="342" t="s">
        <v>401</v>
      </c>
      <c r="F217" s="451">
        <v>2021</v>
      </c>
      <c r="G217" s="452">
        <v>2023</v>
      </c>
      <c r="H217" s="68">
        <v>7591757.5999999996</v>
      </c>
      <c r="I217" s="73">
        <v>1591757.6</v>
      </c>
      <c r="J217" s="68">
        <v>6000000</v>
      </c>
      <c r="K217" s="68">
        <v>6000000</v>
      </c>
      <c r="L217" s="73">
        <v>1519004.11</v>
      </c>
      <c r="M217" s="68">
        <v>2480995.89</v>
      </c>
      <c r="N217" s="68">
        <v>2000000</v>
      </c>
      <c r="O217" s="73">
        <v>0</v>
      </c>
      <c r="P217" s="383"/>
    </row>
    <row r="218" spans="1:16" ht="66" customHeight="1">
      <c r="A218" s="64">
        <v>17</v>
      </c>
      <c r="B218" s="504" t="s">
        <v>2596</v>
      </c>
      <c r="C218" s="429" t="s">
        <v>144</v>
      </c>
      <c r="D218" s="142" t="s">
        <v>421</v>
      </c>
      <c r="E218" s="342" t="s">
        <v>401</v>
      </c>
      <c r="F218" s="451">
        <v>2018</v>
      </c>
      <c r="G218" s="452">
        <v>2024</v>
      </c>
      <c r="H218" s="68">
        <v>148560470.34</v>
      </c>
      <c r="I218" s="73">
        <v>61144547.340000004</v>
      </c>
      <c r="J218" s="68">
        <v>87415923</v>
      </c>
      <c r="K218" s="68">
        <v>87415923</v>
      </c>
      <c r="L218" s="73">
        <v>15081695.76</v>
      </c>
      <c r="M218" s="68">
        <v>31497070.949999999</v>
      </c>
      <c r="N218" s="68">
        <v>20418578.145</v>
      </c>
      <c r="O218" s="73">
        <v>20418578.145</v>
      </c>
      <c r="P218" s="383"/>
    </row>
    <row r="219" spans="1:16" ht="66" customHeight="1">
      <c r="A219" s="64">
        <v>18</v>
      </c>
      <c r="B219" s="504" t="s">
        <v>2596</v>
      </c>
      <c r="C219" s="429" t="s">
        <v>1781</v>
      </c>
      <c r="D219" s="142" t="s">
        <v>421</v>
      </c>
      <c r="E219" s="342" t="s">
        <v>401</v>
      </c>
      <c r="F219" s="451">
        <v>2021</v>
      </c>
      <c r="G219" s="452">
        <v>2023</v>
      </c>
      <c r="H219" s="68">
        <v>8614770.3499999996</v>
      </c>
      <c r="I219" s="73">
        <v>3614770.35</v>
      </c>
      <c r="J219" s="68">
        <v>5000000</v>
      </c>
      <c r="K219" s="68">
        <v>5000000</v>
      </c>
      <c r="L219" s="73">
        <v>0</v>
      </c>
      <c r="M219" s="68">
        <v>3500000</v>
      </c>
      <c r="N219" s="68">
        <v>1500000</v>
      </c>
      <c r="O219" s="73">
        <v>0</v>
      </c>
      <c r="P219" s="383"/>
    </row>
    <row r="220" spans="1:16" ht="66" customHeight="1">
      <c r="A220" s="64">
        <v>19</v>
      </c>
      <c r="B220" s="504" t="s">
        <v>2596</v>
      </c>
      <c r="C220" s="429" t="s">
        <v>565</v>
      </c>
      <c r="D220" s="142" t="s">
        <v>1782</v>
      </c>
      <c r="E220" s="342" t="s">
        <v>401</v>
      </c>
      <c r="F220" s="451">
        <v>2021</v>
      </c>
      <c r="G220" s="452">
        <v>2023</v>
      </c>
      <c r="H220" s="68">
        <v>8628252.6600000001</v>
      </c>
      <c r="I220" s="73">
        <v>3440752.66</v>
      </c>
      <c r="J220" s="76">
        <v>5187500</v>
      </c>
      <c r="K220" s="68">
        <v>5187500</v>
      </c>
      <c r="L220" s="73">
        <v>4193594.23</v>
      </c>
      <c r="M220" s="68">
        <v>993905.77</v>
      </c>
      <c r="N220" s="68">
        <v>0</v>
      </c>
      <c r="O220" s="73">
        <v>0</v>
      </c>
      <c r="P220" s="383"/>
    </row>
    <row r="221" spans="1:16" ht="66" customHeight="1">
      <c r="A221" s="64">
        <v>20</v>
      </c>
      <c r="B221" s="504" t="s">
        <v>2596</v>
      </c>
      <c r="C221" s="429" t="s">
        <v>1783</v>
      </c>
      <c r="D221" s="342" t="s">
        <v>1784</v>
      </c>
      <c r="E221" s="342" t="s">
        <v>1785</v>
      </c>
      <c r="F221" s="451">
        <v>2018</v>
      </c>
      <c r="G221" s="452">
        <v>2023</v>
      </c>
      <c r="H221" s="68">
        <v>162104.60999999999</v>
      </c>
      <c r="I221" s="73">
        <v>67412.84</v>
      </c>
      <c r="J221" s="77">
        <v>90000</v>
      </c>
      <c r="K221" s="68">
        <v>90000</v>
      </c>
      <c r="L221" s="73">
        <v>0</v>
      </c>
      <c r="M221" s="68">
        <v>30000</v>
      </c>
      <c r="N221" s="68">
        <v>30000</v>
      </c>
      <c r="O221" s="73">
        <v>30000</v>
      </c>
      <c r="P221" s="383"/>
    </row>
    <row r="222" spans="1:16" ht="66" customHeight="1">
      <c r="A222" s="64">
        <v>21</v>
      </c>
      <c r="B222" s="504" t="s">
        <v>2596</v>
      </c>
      <c r="C222" s="429" t="s">
        <v>566</v>
      </c>
      <c r="D222" s="142" t="s">
        <v>1786</v>
      </c>
      <c r="E222" s="342" t="s">
        <v>401</v>
      </c>
      <c r="F222" s="451">
        <v>2021</v>
      </c>
      <c r="G222" s="452">
        <v>2023</v>
      </c>
      <c r="H222" s="68">
        <v>5857026.1500000004</v>
      </c>
      <c r="I222" s="73">
        <v>3408352.17</v>
      </c>
      <c r="J222" s="68">
        <v>0</v>
      </c>
      <c r="K222" s="68">
        <v>0</v>
      </c>
      <c r="L222" s="73">
        <v>0</v>
      </c>
      <c r="M222" s="68">
        <v>0</v>
      </c>
      <c r="N222" s="68">
        <v>0</v>
      </c>
      <c r="O222" s="73">
        <v>0</v>
      </c>
      <c r="P222" s="383"/>
    </row>
    <row r="223" spans="1:16" ht="66" customHeight="1">
      <c r="A223" s="64">
        <v>22</v>
      </c>
      <c r="B223" s="504" t="s">
        <v>2596</v>
      </c>
      <c r="C223" s="429" t="s">
        <v>569</v>
      </c>
      <c r="D223" s="342" t="s">
        <v>394</v>
      </c>
      <c r="E223" s="342" t="s">
        <v>401</v>
      </c>
      <c r="F223" s="451">
        <v>2022</v>
      </c>
      <c r="G223" s="452">
        <v>2023</v>
      </c>
      <c r="H223" s="68">
        <v>14479775</v>
      </c>
      <c r="I223" s="73">
        <v>1209967.1200000001</v>
      </c>
      <c r="J223" s="68">
        <v>5000000</v>
      </c>
      <c r="K223" s="68">
        <v>5000000</v>
      </c>
      <c r="L223" s="73">
        <v>0</v>
      </c>
      <c r="M223" s="68">
        <v>2000000</v>
      </c>
      <c r="N223" s="68">
        <v>2000000</v>
      </c>
      <c r="O223" s="73">
        <v>1000000</v>
      </c>
      <c r="P223" s="383"/>
    </row>
    <row r="224" spans="1:16" ht="66" customHeight="1">
      <c r="A224" s="64">
        <v>23</v>
      </c>
      <c r="B224" s="504" t="s">
        <v>2596</v>
      </c>
      <c r="C224" s="429" t="s">
        <v>563</v>
      </c>
      <c r="D224" s="142" t="s">
        <v>421</v>
      </c>
      <c r="E224" s="342" t="s">
        <v>401</v>
      </c>
      <c r="F224" s="451">
        <v>2021</v>
      </c>
      <c r="G224" s="452">
        <v>2023</v>
      </c>
      <c r="H224" s="68" t="s">
        <v>38</v>
      </c>
      <c r="I224" s="73">
        <v>0</v>
      </c>
      <c r="J224" s="76">
        <v>0</v>
      </c>
      <c r="K224" s="68">
        <v>0</v>
      </c>
      <c r="L224" s="73">
        <v>0</v>
      </c>
      <c r="M224" s="68">
        <v>0</v>
      </c>
      <c r="N224" s="68">
        <v>0</v>
      </c>
      <c r="O224" s="73">
        <v>0</v>
      </c>
      <c r="P224" s="383"/>
    </row>
    <row r="225" spans="1:16" ht="66" customHeight="1">
      <c r="A225" s="64">
        <v>24</v>
      </c>
      <c r="B225" s="504" t="s">
        <v>2596</v>
      </c>
      <c r="C225" s="429" t="s">
        <v>573</v>
      </c>
      <c r="D225" s="142" t="s">
        <v>421</v>
      </c>
      <c r="E225" s="342" t="s">
        <v>401</v>
      </c>
      <c r="F225" s="451">
        <v>2022</v>
      </c>
      <c r="G225" s="452">
        <v>2023</v>
      </c>
      <c r="H225" s="68" t="s">
        <v>38</v>
      </c>
      <c r="I225" s="73">
        <v>0</v>
      </c>
      <c r="J225" s="77">
        <v>0</v>
      </c>
      <c r="K225" s="68">
        <v>0</v>
      </c>
      <c r="L225" s="73">
        <v>0</v>
      </c>
      <c r="M225" s="68">
        <v>0</v>
      </c>
      <c r="N225" s="68">
        <v>0</v>
      </c>
      <c r="O225" s="73">
        <v>0</v>
      </c>
      <c r="P225" s="383"/>
    </row>
    <row r="226" spans="1:16" ht="66" customHeight="1">
      <c r="A226" s="64">
        <v>25</v>
      </c>
      <c r="B226" s="504" t="s">
        <v>2596</v>
      </c>
      <c r="C226" s="429" t="s">
        <v>572</v>
      </c>
      <c r="D226" s="142" t="s">
        <v>421</v>
      </c>
      <c r="E226" s="342" t="s">
        <v>401</v>
      </c>
      <c r="F226" s="451">
        <v>2022</v>
      </c>
      <c r="G226" s="452">
        <v>2023</v>
      </c>
      <c r="H226" s="68" t="s">
        <v>38</v>
      </c>
      <c r="I226" s="73">
        <v>0</v>
      </c>
      <c r="J226" s="68">
        <v>0</v>
      </c>
      <c r="K226" s="68">
        <v>0</v>
      </c>
      <c r="L226" s="73">
        <v>0</v>
      </c>
      <c r="M226" s="68">
        <v>0</v>
      </c>
      <c r="N226" s="68">
        <v>0</v>
      </c>
      <c r="O226" s="73">
        <v>0</v>
      </c>
      <c r="P226" s="383"/>
    </row>
    <row r="227" spans="1:16" ht="66" customHeight="1">
      <c r="A227" s="64">
        <v>26</v>
      </c>
      <c r="B227" s="504" t="s">
        <v>2596</v>
      </c>
      <c r="C227" s="429" t="s">
        <v>571</v>
      </c>
      <c r="D227" s="142" t="s">
        <v>421</v>
      </c>
      <c r="E227" s="342" t="s">
        <v>401</v>
      </c>
      <c r="F227" s="451">
        <v>2022</v>
      </c>
      <c r="G227" s="452">
        <v>2023</v>
      </c>
      <c r="H227" s="68" t="s">
        <v>38</v>
      </c>
      <c r="I227" s="73">
        <v>0</v>
      </c>
      <c r="J227" s="68">
        <v>0</v>
      </c>
      <c r="K227" s="68">
        <v>0</v>
      </c>
      <c r="L227" s="73">
        <v>0</v>
      </c>
      <c r="M227" s="68">
        <v>0</v>
      </c>
      <c r="N227" s="68">
        <v>0</v>
      </c>
      <c r="O227" s="73">
        <v>0</v>
      </c>
      <c r="P227" s="383"/>
    </row>
    <row r="228" spans="1:16" ht="66" customHeight="1">
      <c r="A228" s="64">
        <v>27</v>
      </c>
      <c r="B228" s="504" t="s">
        <v>2596</v>
      </c>
      <c r="C228" s="429" t="s">
        <v>570</v>
      </c>
      <c r="D228" s="142" t="s">
        <v>421</v>
      </c>
      <c r="E228" s="142" t="s">
        <v>401</v>
      </c>
      <c r="F228" s="451">
        <v>2022</v>
      </c>
      <c r="G228" s="452">
        <v>2023</v>
      </c>
      <c r="H228" s="68">
        <v>2490000</v>
      </c>
      <c r="I228" s="73">
        <v>0</v>
      </c>
      <c r="J228" s="76">
        <v>1490000</v>
      </c>
      <c r="K228" s="68">
        <v>1490000</v>
      </c>
      <c r="L228" s="73">
        <v>0</v>
      </c>
      <c r="M228" s="68">
        <v>0</v>
      </c>
      <c r="N228" s="68">
        <v>0</v>
      </c>
      <c r="O228" s="73">
        <v>1490000</v>
      </c>
      <c r="P228" s="383"/>
    </row>
    <row r="229" spans="1:16" ht="66" customHeight="1">
      <c r="A229" s="64">
        <v>28</v>
      </c>
      <c r="B229" s="504" t="s">
        <v>2596</v>
      </c>
      <c r="C229" s="429" t="s">
        <v>568</v>
      </c>
      <c r="D229" s="342" t="s">
        <v>136</v>
      </c>
      <c r="E229" s="341" t="s">
        <v>1758</v>
      </c>
      <c r="F229" s="451">
        <v>2022</v>
      </c>
      <c r="G229" s="452">
        <v>2023</v>
      </c>
      <c r="H229" s="68" t="s">
        <v>38</v>
      </c>
      <c r="I229" s="73">
        <v>0</v>
      </c>
      <c r="J229" s="77">
        <v>0</v>
      </c>
      <c r="K229" s="68">
        <v>0</v>
      </c>
      <c r="L229" s="73">
        <v>0</v>
      </c>
      <c r="M229" s="68">
        <v>0</v>
      </c>
      <c r="N229" s="68">
        <v>0</v>
      </c>
      <c r="O229" s="73">
        <v>0</v>
      </c>
      <c r="P229" s="383"/>
    </row>
    <row r="230" spans="1:16" ht="66" customHeight="1">
      <c r="A230" s="64">
        <v>29</v>
      </c>
      <c r="B230" s="504" t="s">
        <v>2596</v>
      </c>
      <c r="C230" s="429" t="s">
        <v>1787</v>
      </c>
      <c r="D230" s="142" t="s">
        <v>143</v>
      </c>
      <c r="E230" s="342" t="s">
        <v>401</v>
      </c>
      <c r="F230" s="451">
        <v>2022</v>
      </c>
      <c r="G230" s="452">
        <v>2023</v>
      </c>
      <c r="H230" s="68">
        <v>6000000</v>
      </c>
      <c r="I230" s="73">
        <v>0</v>
      </c>
      <c r="J230" s="68">
        <v>6000000</v>
      </c>
      <c r="K230" s="68">
        <v>6000000</v>
      </c>
      <c r="L230" s="73">
        <v>0</v>
      </c>
      <c r="M230" s="68">
        <v>1500000</v>
      </c>
      <c r="N230" s="68">
        <v>4500000</v>
      </c>
      <c r="O230" s="73">
        <v>0</v>
      </c>
      <c r="P230" s="383"/>
    </row>
    <row r="231" spans="1:16" ht="66" customHeight="1">
      <c r="A231" s="64">
        <v>30</v>
      </c>
      <c r="B231" s="504" t="s">
        <v>2596</v>
      </c>
      <c r="C231" s="429" t="s">
        <v>1788</v>
      </c>
      <c r="D231" s="142" t="s">
        <v>421</v>
      </c>
      <c r="E231" s="342" t="s">
        <v>401</v>
      </c>
      <c r="F231" s="451">
        <v>2023</v>
      </c>
      <c r="G231" s="452">
        <v>2024</v>
      </c>
      <c r="H231" s="68" t="s">
        <v>38</v>
      </c>
      <c r="I231" s="73">
        <v>0</v>
      </c>
      <c r="J231" s="68">
        <v>0</v>
      </c>
      <c r="K231" s="68">
        <v>0</v>
      </c>
      <c r="L231" s="73">
        <v>0</v>
      </c>
      <c r="M231" s="68">
        <v>0</v>
      </c>
      <c r="N231" s="68">
        <v>0</v>
      </c>
      <c r="O231" s="73">
        <v>0</v>
      </c>
      <c r="P231" s="383"/>
    </row>
    <row r="232" spans="1:16" ht="66" customHeight="1">
      <c r="A232" s="64">
        <v>31</v>
      </c>
      <c r="B232" s="504" t="s">
        <v>2596</v>
      </c>
      <c r="C232" s="429" t="s">
        <v>1789</v>
      </c>
      <c r="D232" s="342" t="s">
        <v>394</v>
      </c>
      <c r="E232" s="342" t="s">
        <v>401</v>
      </c>
      <c r="F232" s="451">
        <v>2023</v>
      </c>
      <c r="G232" s="452">
        <v>2024</v>
      </c>
      <c r="H232" s="68" t="s">
        <v>38</v>
      </c>
      <c r="I232" s="73">
        <v>0</v>
      </c>
      <c r="J232" s="76">
        <v>0</v>
      </c>
      <c r="K232" s="68">
        <v>0</v>
      </c>
      <c r="L232" s="73">
        <v>0</v>
      </c>
      <c r="M232" s="68">
        <v>0</v>
      </c>
      <c r="N232" s="68">
        <v>0</v>
      </c>
      <c r="O232" s="73">
        <v>0</v>
      </c>
      <c r="P232" s="383"/>
    </row>
    <row r="233" spans="1:16" ht="66" customHeight="1">
      <c r="A233" s="64">
        <v>32</v>
      </c>
      <c r="B233" s="504" t="s">
        <v>2596</v>
      </c>
      <c r="C233" s="429" t="s">
        <v>1790</v>
      </c>
      <c r="D233" s="342" t="s">
        <v>136</v>
      </c>
      <c r="E233" s="342" t="s">
        <v>401</v>
      </c>
      <c r="F233" s="451">
        <v>2023</v>
      </c>
      <c r="G233" s="452">
        <v>2023</v>
      </c>
      <c r="H233" s="68" t="s">
        <v>38</v>
      </c>
      <c r="I233" s="73">
        <v>0</v>
      </c>
      <c r="J233" s="77">
        <v>0</v>
      </c>
      <c r="K233" s="68">
        <v>0</v>
      </c>
      <c r="L233" s="73">
        <v>0</v>
      </c>
      <c r="M233" s="68">
        <v>0</v>
      </c>
      <c r="N233" s="68">
        <v>0</v>
      </c>
      <c r="O233" s="73">
        <v>0</v>
      </c>
      <c r="P233" s="383"/>
    </row>
    <row r="234" spans="1:16" ht="66" customHeight="1">
      <c r="A234" s="64">
        <v>33</v>
      </c>
      <c r="B234" s="504" t="s">
        <v>2596</v>
      </c>
      <c r="C234" s="429" t="s">
        <v>1791</v>
      </c>
      <c r="D234" s="342" t="s">
        <v>394</v>
      </c>
      <c r="E234" s="342" t="s">
        <v>401</v>
      </c>
      <c r="F234" s="451">
        <v>2023</v>
      </c>
      <c r="G234" s="452">
        <v>2023</v>
      </c>
      <c r="H234" s="68" t="s">
        <v>38</v>
      </c>
      <c r="I234" s="73">
        <v>0</v>
      </c>
      <c r="J234" s="68">
        <v>0</v>
      </c>
      <c r="K234" s="68">
        <v>0</v>
      </c>
      <c r="L234" s="73">
        <v>0</v>
      </c>
      <c r="M234" s="68">
        <v>0</v>
      </c>
      <c r="N234" s="68">
        <v>0</v>
      </c>
      <c r="O234" s="73">
        <v>0</v>
      </c>
      <c r="P234" s="383"/>
    </row>
    <row r="235" spans="1:16" ht="66" customHeight="1">
      <c r="A235" s="64">
        <v>34</v>
      </c>
      <c r="B235" s="504" t="s">
        <v>2596</v>
      </c>
      <c r="C235" s="429" t="s">
        <v>1792</v>
      </c>
      <c r="D235" s="342" t="s">
        <v>194</v>
      </c>
      <c r="E235" s="342" t="s">
        <v>401</v>
      </c>
      <c r="F235" s="451">
        <v>2023</v>
      </c>
      <c r="G235" s="452">
        <v>2025</v>
      </c>
      <c r="H235" s="68" t="s">
        <v>38</v>
      </c>
      <c r="I235" s="73">
        <v>0</v>
      </c>
      <c r="J235" s="68">
        <v>0</v>
      </c>
      <c r="K235" s="68">
        <v>0</v>
      </c>
      <c r="L235" s="73">
        <v>0</v>
      </c>
      <c r="M235" s="68">
        <v>0</v>
      </c>
      <c r="N235" s="68">
        <v>0</v>
      </c>
      <c r="O235" s="73">
        <v>0</v>
      </c>
      <c r="P235" s="383"/>
    </row>
    <row r="236" spans="1:16" ht="66" customHeight="1">
      <c r="A236" s="64">
        <v>35</v>
      </c>
      <c r="B236" s="504" t="s">
        <v>2596</v>
      </c>
      <c r="C236" s="429" t="s">
        <v>1793</v>
      </c>
      <c r="D236" s="342" t="s">
        <v>136</v>
      </c>
      <c r="E236" s="142" t="s">
        <v>401</v>
      </c>
      <c r="F236" s="451">
        <v>2023</v>
      </c>
      <c r="G236" s="452">
        <v>2023</v>
      </c>
      <c r="H236" s="68" t="s">
        <v>38</v>
      </c>
      <c r="I236" s="73">
        <v>0</v>
      </c>
      <c r="J236" s="68">
        <v>0</v>
      </c>
      <c r="K236" s="68">
        <v>0</v>
      </c>
      <c r="L236" s="73">
        <v>0</v>
      </c>
      <c r="M236" s="68">
        <v>0</v>
      </c>
      <c r="N236" s="68">
        <v>0</v>
      </c>
      <c r="O236" s="73">
        <v>0</v>
      </c>
      <c r="P236" s="383"/>
    </row>
    <row r="237" spans="1:16" ht="66" customHeight="1">
      <c r="A237" s="64">
        <v>36</v>
      </c>
      <c r="B237" s="504" t="s">
        <v>2596</v>
      </c>
      <c r="C237" s="429" t="s">
        <v>1794</v>
      </c>
      <c r="D237" s="342" t="s">
        <v>136</v>
      </c>
      <c r="E237" s="340" t="s">
        <v>1773</v>
      </c>
      <c r="F237" s="451">
        <v>2023</v>
      </c>
      <c r="G237" s="452">
        <v>2023</v>
      </c>
      <c r="H237" s="68" t="s">
        <v>38</v>
      </c>
      <c r="I237" s="73">
        <v>0</v>
      </c>
      <c r="J237" s="76">
        <v>0</v>
      </c>
      <c r="K237" s="68">
        <v>0</v>
      </c>
      <c r="L237" s="73">
        <v>0</v>
      </c>
      <c r="M237" s="68">
        <v>0</v>
      </c>
      <c r="N237" s="68">
        <v>0</v>
      </c>
      <c r="O237" s="73">
        <v>0</v>
      </c>
      <c r="P237" s="383"/>
    </row>
    <row r="238" spans="1:16" ht="66" customHeight="1">
      <c r="A238" s="64">
        <v>37</v>
      </c>
      <c r="B238" s="504" t="s">
        <v>2596</v>
      </c>
      <c r="C238" s="429" t="s">
        <v>1795</v>
      </c>
      <c r="D238" s="342" t="s">
        <v>394</v>
      </c>
      <c r="E238" s="342" t="s">
        <v>401</v>
      </c>
      <c r="F238" s="451">
        <v>2023</v>
      </c>
      <c r="G238" s="452">
        <v>2024</v>
      </c>
      <c r="H238" s="68" t="s">
        <v>38</v>
      </c>
      <c r="I238" s="73">
        <v>0</v>
      </c>
      <c r="J238" s="77">
        <v>0</v>
      </c>
      <c r="K238" s="68">
        <v>0</v>
      </c>
      <c r="L238" s="73">
        <v>0</v>
      </c>
      <c r="M238" s="68">
        <v>0</v>
      </c>
      <c r="N238" s="68">
        <v>0</v>
      </c>
      <c r="O238" s="73">
        <v>0</v>
      </c>
      <c r="P238" s="383"/>
    </row>
    <row r="239" spans="1:16" ht="66" customHeight="1">
      <c r="A239" s="64">
        <v>38</v>
      </c>
      <c r="B239" s="504" t="s">
        <v>2596</v>
      </c>
      <c r="C239" s="429" t="s">
        <v>1796</v>
      </c>
      <c r="D239" s="342" t="s">
        <v>136</v>
      </c>
      <c r="E239" s="341" t="s">
        <v>1758</v>
      </c>
      <c r="F239" s="451">
        <v>2023</v>
      </c>
      <c r="G239" s="452">
        <v>2024</v>
      </c>
      <c r="H239" s="68" t="s">
        <v>38</v>
      </c>
      <c r="I239" s="73">
        <v>0</v>
      </c>
      <c r="J239" s="68">
        <v>0</v>
      </c>
      <c r="K239" s="68">
        <v>0</v>
      </c>
      <c r="L239" s="73">
        <v>0</v>
      </c>
      <c r="M239" s="68">
        <v>0</v>
      </c>
      <c r="N239" s="68">
        <v>0</v>
      </c>
      <c r="O239" s="73">
        <v>0</v>
      </c>
      <c r="P239" s="383"/>
    </row>
    <row r="240" spans="1:16" ht="48" customHeight="1">
      <c r="A240" s="64">
        <v>39</v>
      </c>
      <c r="B240" s="504" t="s">
        <v>2596</v>
      </c>
      <c r="C240" s="429" t="s">
        <v>1797</v>
      </c>
      <c r="D240" s="142" t="s">
        <v>417</v>
      </c>
      <c r="E240" s="142" t="s">
        <v>401</v>
      </c>
      <c r="F240" s="451">
        <v>2023</v>
      </c>
      <c r="G240" s="452">
        <v>2024</v>
      </c>
      <c r="H240" s="68" t="s">
        <v>38</v>
      </c>
      <c r="I240" s="73">
        <v>0</v>
      </c>
      <c r="J240" s="68">
        <v>0</v>
      </c>
      <c r="K240" s="68">
        <v>0</v>
      </c>
      <c r="L240" s="73">
        <v>0</v>
      </c>
      <c r="M240" s="68">
        <v>0</v>
      </c>
      <c r="N240" s="68">
        <v>0</v>
      </c>
      <c r="O240" s="73">
        <v>0</v>
      </c>
      <c r="P240" s="383"/>
    </row>
    <row r="241" spans="1:16" ht="48" customHeight="1">
      <c r="A241" s="64">
        <v>40</v>
      </c>
      <c r="B241" s="504" t="s">
        <v>2596</v>
      </c>
      <c r="C241" s="429" t="s">
        <v>1798</v>
      </c>
      <c r="D241" s="342" t="s">
        <v>417</v>
      </c>
      <c r="E241" s="142" t="s">
        <v>401</v>
      </c>
      <c r="F241" s="451">
        <v>2023</v>
      </c>
      <c r="G241" s="452">
        <v>2024</v>
      </c>
      <c r="H241" s="68" t="s">
        <v>38</v>
      </c>
      <c r="I241" s="73">
        <v>0</v>
      </c>
      <c r="J241" s="76">
        <v>0</v>
      </c>
      <c r="K241" s="68">
        <v>0</v>
      </c>
      <c r="L241" s="73">
        <v>0</v>
      </c>
      <c r="M241" s="68">
        <v>0</v>
      </c>
      <c r="N241" s="68">
        <v>0</v>
      </c>
      <c r="O241" s="73">
        <v>0</v>
      </c>
      <c r="P241" s="383"/>
    </row>
    <row r="242" spans="1:16" ht="48" customHeight="1">
      <c r="A242" s="64">
        <v>41</v>
      </c>
      <c r="B242" s="504" t="s">
        <v>2596</v>
      </c>
      <c r="C242" s="429" t="s">
        <v>1799</v>
      </c>
      <c r="D242" s="142" t="s">
        <v>421</v>
      </c>
      <c r="E242" s="142" t="s">
        <v>401</v>
      </c>
      <c r="F242" s="451">
        <v>2023</v>
      </c>
      <c r="G242" s="452">
        <v>2024</v>
      </c>
      <c r="H242" s="68" t="s">
        <v>38</v>
      </c>
      <c r="I242" s="73">
        <v>0</v>
      </c>
      <c r="J242" s="77">
        <v>0</v>
      </c>
      <c r="K242" s="68">
        <v>0</v>
      </c>
      <c r="L242" s="73">
        <v>0</v>
      </c>
      <c r="M242" s="68">
        <v>0</v>
      </c>
      <c r="N242" s="68">
        <v>0</v>
      </c>
      <c r="O242" s="73">
        <v>0</v>
      </c>
      <c r="P242" s="383"/>
    </row>
    <row r="243" spans="1:16" s="4" customFormat="1" ht="45" customHeight="1">
      <c r="A243" s="551" t="s">
        <v>20</v>
      </c>
      <c r="B243" s="551"/>
      <c r="C243" s="551"/>
      <c r="D243" s="551"/>
      <c r="E243" s="551"/>
      <c r="F243" s="551"/>
      <c r="G243" s="551"/>
      <c r="H243" s="80">
        <f t="shared" ref="H243:O243" si="6">SUM(H202:H242)</f>
        <v>340896113.04250008</v>
      </c>
      <c r="I243" s="80">
        <f t="shared" si="6"/>
        <v>131006901.61</v>
      </c>
      <c r="J243" s="80">
        <f t="shared" si="6"/>
        <v>145983423</v>
      </c>
      <c r="K243" s="80">
        <f t="shared" si="6"/>
        <v>165308294</v>
      </c>
      <c r="L243" s="80">
        <f t="shared" si="6"/>
        <v>32956054.099999998</v>
      </c>
      <c r="M243" s="80">
        <f t="shared" si="6"/>
        <v>51122632.940000005</v>
      </c>
      <c r="N243" s="80">
        <f t="shared" si="6"/>
        <v>46569238.474999994</v>
      </c>
      <c r="O243" s="80">
        <f t="shared" si="6"/>
        <v>34660368.475000001</v>
      </c>
      <c r="P243" s="385"/>
    </row>
    <row r="244" spans="1:16" ht="45" customHeight="1">
      <c r="A244" s="580"/>
      <c r="B244" s="580"/>
      <c r="C244" s="580"/>
      <c r="D244" s="580"/>
      <c r="E244" s="580"/>
      <c r="F244" s="580"/>
      <c r="G244" s="580"/>
      <c r="H244" s="580"/>
      <c r="I244" s="580"/>
      <c r="J244" s="580"/>
      <c r="K244" s="580"/>
      <c r="L244" s="580"/>
      <c r="M244" s="580"/>
      <c r="N244" s="580"/>
      <c r="O244" s="580"/>
      <c r="P244" s="580"/>
    </row>
    <row r="245" spans="1:16" ht="45" customHeight="1">
      <c r="A245" s="579" t="s">
        <v>526</v>
      </c>
      <c r="B245" s="579"/>
      <c r="C245" s="579"/>
      <c r="D245" s="579"/>
      <c r="E245" s="579"/>
      <c r="F245" s="579"/>
      <c r="G245" s="579"/>
      <c r="H245" s="579"/>
      <c r="I245" s="579"/>
      <c r="J245" s="579"/>
      <c r="K245" s="579"/>
      <c r="L245" s="579"/>
      <c r="M245" s="579"/>
      <c r="N245" s="579"/>
      <c r="O245" s="579"/>
      <c r="P245" s="579"/>
    </row>
    <row r="246" spans="1:16" s="44" customFormat="1" ht="41.25" customHeight="1">
      <c r="A246" s="64">
        <v>1</v>
      </c>
      <c r="B246" s="355" t="s">
        <v>2596</v>
      </c>
      <c r="C246" s="367" t="s">
        <v>1949</v>
      </c>
      <c r="D246" s="79" t="s">
        <v>136</v>
      </c>
      <c r="E246" s="65" t="s">
        <v>91</v>
      </c>
      <c r="F246" s="455">
        <v>2015</v>
      </c>
      <c r="G246" s="455">
        <v>2026</v>
      </c>
      <c r="H246" s="68">
        <v>85067000</v>
      </c>
      <c r="I246" s="73">
        <v>80140000</v>
      </c>
      <c r="J246" s="68">
        <v>2000</v>
      </c>
      <c r="K246" s="68"/>
      <c r="L246" s="73"/>
      <c r="M246" s="68"/>
      <c r="N246" s="68"/>
      <c r="O246" s="73"/>
      <c r="P246" s="381"/>
    </row>
    <row r="247" spans="1:16" s="44" customFormat="1" ht="41.25" customHeight="1">
      <c r="A247" s="64">
        <v>2</v>
      </c>
      <c r="B247" s="355" t="s">
        <v>2596</v>
      </c>
      <c r="C247" s="431" t="s">
        <v>1950</v>
      </c>
      <c r="D247" s="79" t="s">
        <v>1951</v>
      </c>
      <c r="E247" s="65" t="s">
        <v>1952</v>
      </c>
      <c r="F247" s="456">
        <v>1998</v>
      </c>
      <c r="G247" s="455">
        <v>2025</v>
      </c>
      <c r="H247" s="68">
        <v>59611426000</v>
      </c>
      <c r="I247" s="73">
        <v>51863053000</v>
      </c>
      <c r="J247" s="76">
        <v>1240200000</v>
      </c>
      <c r="K247" s="68"/>
      <c r="L247" s="73">
        <v>44502000</v>
      </c>
      <c r="M247" s="68"/>
      <c r="N247" s="68"/>
      <c r="O247" s="73"/>
      <c r="P247" s="381"/>
    </row>
    <row r="248" spans="1:16" s="44" customFormat="1" ht="41.25" customHeight="1">
      <c r="A248" s="64">
        <v>3</v>
      </c>
      <c r="B248" s="355" t="s">
        <v>2596</v>
      </c>
      <c r="C248" s="432" t="s">
        <v>1953</v>
      </c>
      <c r="D248" s="83" t="s">
        <v>1954</v>
      </c>
      <c r="E248" s="65" t="s">
        <v>1955</v>
      </c>
      <c r="F248" s="457">
        <v>2007</v>
      </c>
      <c r="G248" s="455">
        <v>2024</v>
      </c>
      <c r="H248" s="68">
        <v>7680369000</v>
      </c>
      <c r="I248" s="73">
        <v>7672486000</v>
      </c>
      <c r="J248" s="77">
        <v>7882000</v>
      </c>
      <c r="K248" s="68"/>
      <c r="L248" s="73">
        <v>1201000</v>
      </c>
      <c r="M248" s="68"/>
      <c r="N248" s="68"/>
      <c r="O248" s="73"/>
      <c r="P248" s="381"/>
    </row>
    <row r="249" spans="1:16" s="44" customFormat="1" ht="41.25" customHeight="1">
      <c r="A249" s="64">
        <v>4</v>
      </c>
      <c r="B249" s="355" t="s">
        <v>2596</v>
      </c>
      <c r="C249" s="369" t="s">
        <v>1956</v>
      </c>
      <c r="D249" s="83" t="s">
        <v>136</v>
      </c>
      <c r="E249" s="65" t="s">
        <v>1955</v>
      </c>
      <c r="F249" s="455">
        <v>2013</v>
      </c>
      <c r="G249" s="455">
        <v>2026</v>
      </c>
      <c r="H249" s="68">
        <v>10767923000</v>
      </c>
      <c r="I249" s="73">
        <v>6022959000</v>
      </c>
      <c r="J249" s="68">
        <v>1321644000</v>
      </c>
      <c r="K249" s="68"/>
      <c r="L249" s="73">
        <v>210402000</v>
      </c>
      <c r="M249" s="68"/>
      <c r="N249" s="68"/>
      <c r="O249" s="73"/>
      <c r="P249" s="381"/>
    </row>
    <row r="250" spans="1:16" s="44" customFormat="1" ht="41.25" customHeight="1">
      <c r="A250" s="64">
        <v>5</v>
      </c>
      <c r="B250" s="355" t="s">
        <v>2596</v>
      </c>
      <c r="C250" s="369" t="s">
        <v>1957</v>
      </c>
      <c r="D250" s="83" t="s">
        <v>136</v>
      </c>
      <c r="E250" s="65" t="s">
        <v>91</v>
      </c>
      <c r="F250" s="94">
        <v>2016</v>
      </c>
      <c r="G250" s="455">
        <v>2026</v>
      </c>
      <c r="H250" s="68">
        <v>18685996000</v>
      </c>
      <c r="I250" s="73"/>
      <c r="J250" s="68">
        <v>2000</v>
      </c>
      <c r="K250" s="68"/>
      <c r="L250" s="73"/>
      <c r="M250" s="68"/>
      <c r="N250" s="68"/>
      <c r="O250" s="73"/>
      <c r="P250" s="381"/>
    </row>
    <row r="251" spans="1:16" s="44" customFormat="1" ht="41.25" customHeight="1">
      <c r="A251" s="64">
        <v>6</v>
      </c>
      <c r="B251" s="355" t="s">
        <v>2596</v>
      </c>
      <c r="C251" s="432" t="s">
        <v>1958</v>
      </c>
      <c r="D251" s="83" t="s">
        <v>136</v>
      </c>
      <c r="E251" s="65" t="s">
        <v>1955</v>
      </c>
      <c r="F251" s="457">
        <v>2015</v>
      </c>
      <c r="G251" s="455">
        <v>2024</v>
      </c>
      <c r="H251" s="68">
        <v>73866017000</v>
      </c>
      <c r="I251" s="73">
        <v>64161946000</v>
      </c>
      <c r="J251" s="76">
        <v>4904642000</v>
      </c>
      <c r="K251" s="68"/>
      <c r="L251" s="73">
        <v>720735000</v>
      </c>
      <c r="M251" s="68"/>
      <c r="N251" s="68"/>
      <c r="O251" s="73"/>
      <c r="P251" s="381"/>
    </row>
    <row r="252" spans="1:16" s="44" customFormat="1" ht="41.25" customHeight="1">
      <c r="A252" s="323">
        <v>7</v>
      </c>
      <c r="B252" s="355" t="s">
        <v>2596</v>
      </c>
      <c r="C252" s="432" t="s">
        <v>1959</v>
      </c>
      <c r="D252" s="304" t="s">
        <v>136</v>
      </c>
      <c r="E252" s="65" t="s">
        <v>1955</v>
      </c>
      <c r="F252" s="457">
        <v>2017</v>
      </c>
      <c r="G252" s="455">
        <v>2024</v>
      </c>
      <c r="H252" s="68">
        <v>8979309000</v>
      </c>
      <c r="I252" s="73">
        <v>7940312000</v>
      </c>
      <c r="J252" s="77">
        <v>1038994000</v>
      </c>
      <c r="K252" s="68"/>
      <c r="L252" s="73">
        <v>228850000</v>
      </c>
      <c r="M252" s="68"/>
      <c r="N252" s="68"/>
      <c r="O252" s="73"/>
      <c r="P252" s="381"/>
    </row>
    <row r="253" spans="1:16" s="44" customFormat="1" ht="41.25" customHeight="1">
      <c r="A253" s="323">
        <v>8</v>
      </c>
      <c r="B253" s="355" t="s">
        <v>2596</v>
      </c>
      <c r="C253" s="432" t="s">
        <v>1960</v>
      </c>
      <c r="D253" s="304" t="s">
        <v>136</v>
      </c>
      <c r="E253" s="65" t="s">
        <v>1955</v>
      </c>
      <c r="F253" s="457">
        <v>2021</v>
      </c>
      <c r="G253" s="455">
        <v>2024</v>
      </c>
      <c r="H253" s="68">
        <v>3892209000</v>
      </c>
      <c r="I253" s="73">
        <v>1015990000</v>
      </c>
      <c r="J253" s="68">
        <v>2054503000</v>
      </c>
      <c r="K253" s="68"/>
      <c r="L253" s="73">
        <v>119743000</v>
      </c>
      <c r="M253" s="68"/>
      <c r="N253" s="68"/>
      <c r="O253" s="73"/>
      <c r="P253" s="381"/>
    </row>
    <row r="254" spans="1:16" s="44" customFormat="1" ht="41.25" customHeight="1">
      <c r="A254" s="323">
        <v>9</v>
      </c>
      <c r="B254" s="355" t="s">
        <v>2596</v>
      </c>
      <c r="C254" s="432" t="s">
        <v>1961</v>
      </c>
      <c r="D254" s="83" t="s">
        <v>136</v>
      </c>
      <c r="E254" s="65" t="s">
        <v>1955</v>
      </c>
      <c r="F254" s="457">
        <v>2021</v>
      </c>
      <c r="G254" s="457">
        <v>2024</v>
      </c>
      <c r="H254" s="68">
        <v>1563545000</v>
      </c>
      <c r="I254" s="73">
        <v>892302000</v>
      </c>
      <c r="J254" s="68">
        <v>665600000</v>
      </c>
      <c r="K254" s="68"/>
      <c r="L254" s="73">
        <v>170550000</v>
      </c>
      <c r="M254" s="68"/>
      <c r="N254" s="68"/>
      <c r="O254" s="73"/>
      <c r="P254" s="381"/>
    </row>
    <row r="255" spans="1:16" ht="45" customHeight="1">
      <c r="A255" s="565" t="s">
        <v>20</v>
      </c>
      <c r="B255" s="565"/>
      <c r="C255" s="565"/>
      <c r="D255" s="565"/>
      <c r="E255" s="565"/>
      <c r="F255" s="565"/>
      <c r="G255" s="565"/>
      <c r="H255" s="59">
        <f t="shared" ref="H255:O255" si="7">SUM(H246:H254)</f>
        <v>185131861000</v>
      </c>
      <c r="I255" s="59">
        <f t="shared" si="7"/>
        <v>139649188000</v>
      </c>
      <c r="J255" s="59">
        <f t="shared" si="7"/>
        <v>11233469000</v>
      </c>
      <c r="K255" s="59">
        <f t="shared" si="7"/>
        <v>0</v>
      </c>
      <c r="L255" s="59">
        <f t="shared" si="7"/>
        <v>1495983000</v>
      </c>
      <c r="M255" s="59">
        <f t="shared" si="7"/>
        <v>0</v>
      </c>
      <c r="N255" s="59">
        <f t="shared" si="7"/>
        <v>0</v>
      </c>
      <c r="O255" s="59">
        <f t="shared" si="7"/>
        <v>0</v>
      </c>
      <c r="P255" s="404"/>
    </row>
    <row r="256" spans="1:16" ht="45" customHeight="1">
      <c r="A256" s="553"/>
      <c r="B256" s="552"/>
      <c r="C256" s="552"/>
      <c r="D256" s="552"/>
      <c r="E256" s="552"/>
      <c r="F256" s="552"/>
      <c r="G256" s="552"/>
      <c r="H256" s="552"/>
      <c r="I256" s="552"/>
      <c r="J256" s="552"/>
      <c r="K256" s="552"/>
      <c r="L256" s="552"/>
      <c r="M256" s="552"/>
      <c r="N256" s="552"/>
      <c r="O256" s="552"/>
      <c r="P256" s="554"/>
    </row>
    <row r="257" spans="1:16" ht="45" customHeight="1">
      <c r="A257" s="561" t="s">
        <v>84</v>
      </c>
      <c r="B257" s="561"/>
      <c r="C257" s="561"/>
      <c r="D257" s="561"/>
      <c r="E257" s="561"/>
      <c r="F257" s="561"/>
      <c r="G257" s="561"/>
      <c r="H257" s="561"/>
      <c r="I257" s="561"/>
      <c r="J257" s="561"/>
      <c r="K257" s="561"/>
      <c r="L257" s="561"/>
      <c r="M257" s="561"/>
      <c r="N257" s="561"/>
      <c r="O257" s="561"/>
      <c r="P257" s="561"/>
    </row>
    <row r="258" spans="1:16" s="44" customFormat="1" ht="30.75" customHeight="1">
      <c r="A258" s="64" t="s">
        <v>576</v>
      </c>
      <c r="B258" s="355" t="s">
        <v>1978</v>
      </c>
      <c r="C258" s="363" t="s">
        <v>1870</v>
      </c>
      <c r="D258" s="65" t="s">
        <v>186</v>
      </c>
      <c r="E258" s="65" t="s">
        <v>577</v>
      </c>
      <c r="F258" s="458">
        <v>44927</v>
      </c>
      <c r="G258" s="458">
        <v>45291</v>
      </c>
      <c r="H258" s="68">
        <v>220000</v>
      </c>
      <c r="I258" s="73"/>
      <c r="J258" s="68">
        <v>220000</v>
      </c>
      <c r="K258" s="68"/>
      <c r="L258" s="73">
        <v>44000</v>
      </c>
      <c r="M258" s="68">
        <v>58000</v>
      </c>
      <c r="N258" s="68">
        <v>58000</v>
      </c>
      <c r="O258" s="73">
        <v>60000</v>
      </c>
      <c r="P258" s="382" t="s">
        <v>578</v>
      </c>
    </row>
    <row r="259" spans="1:16" s="44" customFormat="1" ht="53.25" customHeight="1">
      <c r="A259" s="64" t="s">
        <v>579</v>
      </c>
      <c r="B259" s="355" t="s">
        <v>1978</v>
      </c>
      <c r="C259" s="363" t="s">
        <v>1871</v>
      </c>
      <c r="D259" s="65" t="s">
        <v>186</v>
      </c>
      <c r="E259" s="65" t="s">
        <v>1872</v>
      </c>
      <c r="F259" s="458">
        <v>44927</v>
      </c>
      <c r="G259" s="458">
        <v>45291</v>
      </c>
      <c r="H259" s="68">
        <v>1390000</v>
      </c>
      <c r="I259" s="73"/>
      <c r="J259" s="76">
        <v>1390000</v>
      </c>
      <c r="K259" s="68"/>
      <c r="L259" s="73" t="s">
        <v>38</v>
      </c>
      <c r="M259" s="68">
        <v>450000</v>
      </c>
      <c r="N259" s="68">
        <v>460000</v>
      </c>
      <c r="O259" s="73">
        <v>480000</v>
      </c>
      <c r="P259" s="382" t="s">
        <v>578</v>
      </c>
    </row>
    <row r="260" spans="1:16" s="44" customFormat="1" ht="63">
      <c r="A260" s="64" t="s">
        <v>580</v>
      </c>
      <c r="B260" s="355" t="s">
        <v>1978</v>
      </c>
      <c r="C260" s="363" t="s">
        <v>1873</v>
      </c>
      <c r="D260" s="65" t="s">
        <v>186</v>
      </c>
      <c r="E260" s="65" t="s">
        <v>1874</v>
      </c>
      <c r="F260" s="458">
        <v>44927</v>
      </c>
      <c r="G260" s="458">
        <v>45291</v>
      </c>
      <c r="H260" s="68">
        <v>1916000</v>
      </c>
      <c r="I260" s="73"/>
      <c r="J260" s="77">
        <v>1916000</v>
      </c>
      <c r="K260" s="68"/>
      <c r="L260" s="73">
        <v>140000</v>
      </c>
      <c r="M260" s="68">
        <v>550000</v>
      </c>
      <c r="N260" s="68">
        <v>570000</v>
      </c>
      <c r="O260" s="73">
        <v>656000</v>
      </c>
      <c r="P260" s="382" t="s">
        <v>578</v>
      </c>
    </row>
    <row r="261" spans="1:16" s="44" customFormat="1" ht="53.25" customHeight="1">
      <c r="A261" s="64" t="s">
        <v>581</v>
      </c>
      <c r="B261" s="355" t="s">
        <v>1978</v>
      </c>
      <c r="C261" s="363" t="s">
        <v>1875</v>
      </c>
      <c r="D261" s="65" t="s">
        <v>186</v>
      </c>
      <c r="E261" s="65" t="s">
        <v>1876</v>
      </c>
      <c r="F261" s="458">
        <v>44927</v>
      </c>
      <c r="G261" s="458">
        <v>45291</v>
      </c>
      <c r="H261" s="68">
        <v>700000</v>
      </c>
      <c r="I261" s="73"/>
      <c r="J261" s="68">
        <v>700000</v>
      </c>
      <c r="K261" s="68"/>
      <c r="L261" s="73" t="s">
        <v>38</v>
      </c>
      <c r="M261" s="68">
        <v>220000</v>
      </c>
      <c r="N261" s="68">
        <v>220000</v>
      </c>
      <c r="O261" s="73">
        <v>260000</v>
      </c>
      <c r="P261" s="382" t="s">
        <v>578</v>
      </c>
    </row>
    <row r="262" spans="1:16" s="44" customFormat="1" ht="53.25" customHeight="1">
      <c r="A262" s="64" t="s">
        <v>582</v>
      </c>
      <c r="B262" s="355" t="s">
        <v>1978</v>
      </c>
      <c r="C262" s="363" t="s">
        <v>1877</v>
      </c>
      <c r="D262" s="65" t="s">
        <v>186</v>
      </c>
      <c r="E262" s="65" t="s">
        <v>1878</v>
      </c>
      <c r="F262" s="458">
        <v>44927</v>
      </c>
      <c r="G262" s="458">
        <v>45291</v>
      </c>
      <c r="H262" s="68">
        <v>6385000</v>
      </c>
      <c r="I262" s="73"/>
      <c r="J262" s="68">
        <v>6385000</v>
      </c>
      <c r="K262" s="68"/>
      <c r="L262" s="73">
        <v>725000</v>
      </c>
      <c r="M262" s="68">
        <v>1850000</v>
      </c>
      <c r="N262" s="68">
        <v>1850000</v>
      </c>
      <c r="O262" s="73">
        <v>1960000</v>
      </c>
      <c r="P262" s="382" t="s">
        <v>578</v>
      </c>
    </row>
    <row r="263" spans="1:16" s="44" customFormat="1" ht="53.25" customHeight="1">
      <c r="A263" s="64" t="s">
        <v>584</v>
      </c>
      <c r="B263" s="355" t="s">
        <v>1978</v>
      </c>
      <c r="C263" s="363" t="s">
        <v>583</v>
      </c>
      <c r="D263" s="65" t="s">
        <v>186</v>
      </c>
      <c r="E263" s="65" t="s">
        <v>1879</v>
      </c>
      <c r="F263" s="458">
        <v>44927</v>
      </c>
      <c r="G263" s="458">
        <v>45291</v>
      </c>
      <c r="H263" s="68">
        <v>1200000</v>
      </c>
      <c r="I263" s="73"/>
      <c r="J263" s="76">
        <v>1200000</v>
      </c>
      <c r="K263" s="68"/>
      <c r="L263" s="73">
        <v>160000</v>
      </c>
      <c r="M263" s="68">
        <v>300000</v>
      </c>
      <c r="N263" s="68">
        <v>350000</v>
      </c>
      <c r="O263" s="73">
        <v>390000</v>
      </c>
      <c r="P263" s="382" t="s">
        <v>578</v>
      </c>
    </row>
    <row r="264" spans="1:16" s="44" customFormat="1" ht="53.25" customHeight="1">
      <c r="A264" s="64" t="s">
        <v>585</v>
      </c>
      <c r="B264" s="355" t="s">
        <v>1978</v>
      </c>
      <c r="C264" s="363" t="s">
        <v>1880</v>
      </c>
      <c r="D264" s="65" t="s">
        <v>186</v>
      </c>
      <c r="E264" s="65" t="s">
        <v>1881</v>
      </c>
      <c r="F264" s="458">
        <v>44927</v>
      </c>
      <c r="G264" s="458">
        <v>45291</v>
      </c>
      <c r="H264" s="68">
        <v>6000000</v>
      </c>
      <c r="I264" s="73"/>
      <c r="J264" s="77">
        <v>6000000</v>
      </c>
      <c r="K264" s="68"/>
      <c r="L264" s="73" t="s">
        <v>38</v>
      </c>
      <c r="M264" s="68">
        <v>2000000</v>
      </c>
      <c r="N264" s="68">
        <v>2000000</v>
      </c>
      <c r="O264" s="73">
        <v>2000000</v>
      </c>
      <c r="P264" s="382" t="s">
        <v>578</v>
      </c>
    </row>
    <row r="265" spans="1:16" s="44" customFormat="1" ht="53.25" customHeight="1">
      <c r="A265" s="323">
        <v>8</v>
      </c>
      <c r="B265" s="355" t="s">
        <v>1978</v>
      </c>
      <c r="C265" s="363" t="s">
        <v>1882</v>
      </c>
      <c r="D265" s="65" t="s">
        <v>186</v>
      </c>
      <c r="E265" s="65" t="s">
        <v>1883</v>
      </c>
      <c r="F265" s="458">
        <v>44927</v>
      </c>
      <c r="G265" s="458">
        <v>45291</v>
      </c>
      <c r="H265" s="68">
        <v>1631000</v>
      </c>
      <c r="I265" s="73"/>
      <c r="J265" s="68">
        <v>1631000</v>
      </c>
      <c r="K265" s="68"/>
      <c r="L265" s="73" t="s">
        <v>38</v>
      </c>
      <c r="M265" s="68">
        <v>540000</v>
      </c>
      <c r="N265" s="68">
        <v>540000</v>
      </c>
      <c r="O265" s="73">
        <v>551000</v>
      </c>
      <c r="P265" s="382" t="s">
        <v>578</v>
      </c>
    </row>
    <row r="266" spans="1:16" s="44" customFormat="1" ht="45.75" customHeight="1">
      <c r="A266" s="323">
        <v>9</v>
      </c>
      <c r="B266" s="355" t="s">
        <v>1978</v>
      </c>
      <c r="C266" s="363" t="s">
        <v>1884</v>
      </c>
      <c r="D266" s="65" t="s">
        <v>186</v>
      </c>
      <c r="E266" s="65" t="s">
        <v>1885</v>
      </c>
      <c r="F266" s="458">
        <v>44927</v>
      </c>
      <c r="G266" s="458">
        <v>45291</v>
      </c>
      <c r="H266" s="68">
        <v>9375000</v>
      </c>
      <c r="I266" s="73"/>
      <c r="J266" s="68">
        <v>9375000</v>
      </c>
      <c r="K266" s="68"/>
      <c r="L266" s="73" t="s">
        <v>38</v>
      </c>
      <c r="M266" s="68">
        <v>3000000</v>
      </c>
      <c r="N266" s="68">
        <v>3000000</v>
      </c>
      <c r="O266" s="73">
        <v>3375000</v>
      </c>
      <c r="P266" s="382" t="s">
        <v>578</v>
      </c>
    </row>
    <row r="267" spans="1:16" s="44" customFormat="1" ht="126">
      <c r="A267" s="64">
        <v>10</v>
      </c>
      <c r="B267" s="355" t="s">
        <v>1978</v>
      </c>
      <c r="C267" s="363" t="s">
        <v>1886</v>
      </c>
      <c r="D267" s="65" t="s">
        <v>186</v>
      </c>
      <c r="E267" s="65" t="s">
        <v>1887</v>
      </c>
      <c r="F267" s="458">
        <v>44927</v>
      </c>
      <c r="G267" s="458">
        <v>45291</v>
      </c>
      <c r="H267" s="68">
        <v>18695000</v>
      </c>
      <c r="I267" s="73"/>
      <c r="J267" s="68">
        <v>18695000</v>
      </c>
      <c r="K267" s="68"/>
      <c r="L267" s="73">
        <v>1260000</v>
      </c>
      <c r="M267" s="68">
        <v>5000000</v>
      </c>
      <c r="N267" s="68">
        <v>5000000</v>
      </c>
      <c r="O267" s="73">
        <v>7435000</v>
      </c>
      <c r="P267" s="382" t="s">
        <v>578</v>
      </c>
    </row>
    <row r="268" spans="1:16" s="6" customFormat="1" ht="45" customHeight="1">
      <c r="A268" s="551" t="s">
        <v>20</v>
      </c>
      <c r="B268" s="551"/>
      <c r="C268" s="551"/>
      <c r="D268" s="551"/>
      <c r="E268" s="551"/>
      <c r="F268" s="551"/>
      <c r="G268" s="551"/>
      <c r="H268" s="59">
        <f t="shared" ref="H268:O268" si="8">SUM(H258:H267)</f>
        <v>47512000</v>
      </c>
      <c r="I268" s="59">
        <f t="shared" si="8"/>
        <v>0</v>
      </c>
      <c r="J268" s="59">
        <f t="shared" si="8"/>
        <v>47512000</v>
      </c>
      <c r="K268" s="59">
        <f t="shared" si="8"/>
        <v>0</v>
      </c>
      <c r="L268" s="59">
        <f t="shared" si="8"/>
        <v>2329000</v>
      </c>
      <c r="M268" s="59">
        <f t="shared" si="8"/>
        <v>13968000</v>
      </c>
      <c r="N268" s="59">
        <f t="shared" si="8"/>
        <v>14048000</v>
      </c>
      <c r="O268" s="59">
        <f t="shared" si="8"/>
        <v>17167000</v>
      </c>
      <c r="P268" s="404"/>
    </row>
    <row r="269" spans="1:16" ht="45" customHeight="1">
      <c r="A269" s="553"/>
      <c r="B269" s="552"/>
      <c r="C269" s="552"/>
      <c r="D269" s="552"/>
      <c r="E269" s="552"/>
      <c r="F269" s="552"/>
      <c r="G269" s="552"/>
      <c r="H269" s="552"/>
      <c r="I269" s="552"/>
      <c r="J269" s="552"/>
      <c r="K269" s="552"/>
      <c r="L269" s="552"/>
      <c r="M269" s="552"/>
      <c r="N269" s="552"/>
      <c r="O269" s="552"/>
      <c r="P269" s="554"/>
    </row>
    <row r="270" spans="1:16" s="44" customFormat="1" ht="45" customHeight="1">
      <c r="A270" s="579" t="s">
        <v>90</v>
      </c>
      <c r="B270" s="579"/>
      <c r="C270" s="579"/>
      <c r="D270" s="579"/>
      <c r="E270" s="579"/>
      <c r="F270" s="579"/>
      <c r="G270" s="579"/>
      <c r="H270" s="579"/>
      <c r="I270" s="579"/>
      <c r="J270" s="579"/>
      <c r="K270" s="579"/>
      <c r="L270" s="579"/>
      <c r="M270" s="579"/>
      <c r="N270" s="579"/>
      <c r="O270" s="579"/>
      <c r="P270" s="579"/>
    </row>
    <row r="271" spans="1:16" s="44" customFormat="1" ht="61.5" customHeight="1">
      <c r="A271" s="64">
        <v>1</v>
      </c>
      <c r="B271" s="355" t="s">
        <v>24</v>
      </c>
      <c r="C271" s="363" t="s">
        <v>588</v>
      </c>
      <c r="D271" s="65" t="s">
        <v>167</v>
      </c>
      <c r="E271" s="65" t="s">
        <v>389</v>
      </c>
      <c r="F271" s="371">
        <v>44927</v>
      </c>
      <c r="G271" s="372">
        <v>45291</v>
      </c>
      <c r="H271" s="68">
        <v>100000</v>
      </c>
      <c r="I271" s="73"/>
      <c r="J271" s="68">
        <v>100000</v>
      </c>
      <c r="K271" s="68">
        <v>100000</v>
      </c>
      <c r="L271" s="68"/>
      <c r="M271" s="68"/>
      <c r="N271" s="68"/>
      <c r="O271" s="68"/>
      <c r="P271" s="387" t="s">
        <v>587</v>
      </c>
    </row>
    <row r="272" spans="1:16" s="44" customFormat="1" ht="61.5" customHeight="1">
      <c r="A272" s="64">
        <v>2</v>
      </c>
      <c r="B272" s="394" t="s">
        <v>1820</v>
      </c>
      <c r="C272" s="363" t="s">
        <v>166</v>
      </c>
      <c r="D272" s="65" t="s">
        <v>1890</v>
      </c>
      <c r="E272" s="65" t="s">
        <v>589</v>
      </c>
      <c r="F272" s="371">
        <v>44927</v>
      </c>
      <c r="G272" s="372">
        <v>45291</v>
      </c>
      <c r="H272" s="68">
        <v>3000000</v>
      </c>
      <c r="I272" s="73"/>
      <c r="J272" s="68">
        <v>3000000</v>
      </c>
      <c r="K272" s="68">
        <v>3000000</v>
      </c>
      <c r="L272" s="68"/>
      <c r="M272" s="68"/>
      <c r="N272" s="68"/>
      <c r="O272" s="68"/>
      <c r="P272" s="387" t="s">
        <v>587</v>
      </c>
    </row>
    <row r="273" spans="1:16" s="44" customFormat="1" ht="61.5" customHeight="1">
      <c r="A273" s="64">
        <v>3</v>
      </c>
      <c r="B273" s="394" t="s">
        <v>1820</v>
      </c>
      <c r="C273" s="363" t="s">
        <v>166</v>
      </c>
      <c r="D273" s="65" t="s">
        <v>1891</v>
      </c>
      <c r="E273" s="65" t="s">
        <v>589</v>
      </c>
      <c r="F273" s="371">
        <v>44927</v>
      </c>
      <c r="G273" s="372">
        <v>45291</v>
      </c>
      <c r="H273" s="68">
        <v>1000000</v>
      </c>
      <c r="I273" s="73"/>
      <c r="J273" s="68">
        <v>1000000</v>
      </c>
      <c r="K273" s="68">
        <v>1000000</v>
      </c>
      <c r="L273" s="68"/>
      <c r="M273" s="68"/>
      <c r="N273" s="68"/>
      <c r="O273" s="68"/>
      <c r="P273" s="387" t="s">
        <v>587</v>
      </c>
    </row>
    <row r="274" spans="1:16" s="44" customFormat="1" ht="61.5" customHeight="1">
      <c r="A274" s="64">
        <v>4</v>
      </c>
      <c r="B274" s="394" t="s">
        <v>1820</v>
      </c>
      <c r="C274" s="363" t="s">
        <v>33</v>
      </c>
      <c r="D274" s="65" t="s">
        <v>1892</v>
      </c>
      <c r="E274" s="65" t="s">
        <v>46</v>
      </c>
      <c r="F274" s="371">
        <v>44927</v>
      </c>
      <c r="G274" s="372">
        <v>45291</v>
      </c>
      <c r="H274" s="68">
        <v>500000</v>
      </c>
      <c r="I274" s="73"/>
      <c r="J274" s="68">
        <v>500000</v>
      </c>
      <c r="K274" s="68">
        <v>500000</v>
      </c>
      <c r="L274" s="68"/>
      <c r="M274" s="68"/>
      <c r="N274" s="68"/>
      <c r="O274" s="68"/>
      <c r="P274" s="387" t="s">
        <v>587</v>
      </c>
    </row>
    <row r="275" spans="1:16" s="44" customFormat="1" ht="61.5" customHeight="1">
      <c r="A275" s="64">
        <v>5</v>
      </c>
      <c r="B275" s="394" t="s">
        <v>1820</v>
      </c>
      <c r="C275" s="363" t="s">
        <v>33</v>
      </c>
      <c r="D275" s="65" t="s">
        <v>1893</v>
      </c>
      <c r="E275" s="65" t="s">
        <v>46</v>
      </c>
      <c r="F275" s="371">
        <v>44927</v>
      </c>
      <c r="G275" s="372">
        <v>45291</v>
      </c>
      <c r="H275" s="68">
        <v>500000</v>
      </c>
      <c r="I275" s="73"/>
      <c r="J275" s="68">
        <v>500000</v>
      </c>
      <c r="K275" s="68">
        <v>500000</v>
      </c>
      <c r="L275" s="68"/>
      <c r="M275" s="68"/>
      <c r="N275" s="68"/>
      <c r="O275" s="68"/>
      <c r="P275" s="405" t="s">
        <v>587</v>
      </c>
    </row>
    <row r="276" spans="1:16" s="44" customFormat="1" ht="61.5" customHeight="1">
      <c r="A276" s="323">
        <v>6</v>
      </c>
      <c r="B276" s="394" t="s">
        <v>1820</v>
      </c>
      <c r="C276" s="363" t="s">
        <v>33</v>
      </c>
      <c r="D276" s="65" t="s">
        <v>1894</v>
      </c>
      <c r="E276" s="65" t="s">
        <v>46</v>
      </c>
      <c r="F276" s="371">
        <v>44927</v>
      </c>
      <c r="G276" s="372">
        <v>45291</v>
      </c>
      <c r="H276" s="68">
        <v>500000</v>
      </c>
      <c r="I276" s="73"/>
      <c r="J276" s="68">
        <v>500000</v>
      </c>
      <c r="K276" s="68">
        <v>500000</v>
      </c>
      <c r="L276" s="68"/>
      <c r="M276" s="68"/>
      <c r="N276" s="68"/>
      <c r="O276" s="68"/>
      <c r="P276" s="405" t="s">
        <v>587</v>
      </c>
    </row>
    <row r="277" spans="1:16" s="44" customFormat="1" ht="61.5" customHeight="1">
      <c r="A277" s="64">
        <v>7</v>
      </c>
      <c r="B277" s="355" t="s">
        <v>24</v>
      </c>
      <c r="C277" s="363" t="s">
        <v>1895</v>
      </c>
      <c r="D277" s="65" t="s">
        <v>167</v>
      </c>
      <c r="E277" s="65" t="s">
        <v>389</v>
      </c>
      <c r="F277" s="371">
        <v>44927</v>
      </c>
      <c r="G277" s="372">
        <v>45291</v>
      </c>
      <c r="H277" s="68">
        <v>300000</v>
      </c>
      <c r="I277" s="73"/>
      <c r="J277" s="68">
        <v>300000</v>
      </c>
      <c r="K277" s="68">
        <v>300000</v>
      </c>
      <c r="L277" s="68"/>
      <c r="M277" s="68"/>
      <c r="N277" s="68"/>
      <c r="O277" s="68"/>
      <c r="P277" s="405" t="s">
        <v>587</v>
      </c>
    </row>
    <row r="278" spans="1:16" s="44" customFormat="1" ht="45" customHeight="1">
      <c r="A278" s="565" t="s">
        <v>20</v>
      </c>
      <c r="B278" s="565"/>
      <c r="C278" s="565"/>
      <c r="D278" s="565"/>
      <c r="E278" s="565"/>
      <c r="F278" s="565"/>
      <c r="G278" s="565"/>
      <c r="H278" s="80">
        <f t="shared" ref="H278:O278" si="9">SUM(H271:H277)</f>
        <v>5900000</v>
      </c>
      <c r="I278" s="80">
        <f t="shared" si="9"/>
        <v>0</v>
      </c>
      <c r="J278" s="80">
        <f t="shared" si="9"/>
        <v>5900000</v>
      </c>
      <c r="K278" s="80">
        <f t="shared" si="9"/>
        <v>5900000</v>
      </c>
      <c r="L278" s="80">
        <f t="shared" si="9"/>
        <v>0</v>
      </c>
      <c r="M278" s="80">
        <f t="shared" si="9"/>
        <v>0</v>
      </c>
      <c r="N278" s="80">
        <f t="shared" si="9"/>
        <v>0</v>
      </c>
      <c r="O278" s="80">
        <f t="shared" si="9"/>
        <v>0</v>
      </c>
      <c r="P278" s="385"/>
    </row>
    <row r="279" spans="1:16" s="44" customFormat="1" ht="73.5" customHeight="1">
      <c r="A279" s="553"/>
      <c r="B279" s="552"/>
      <c r="C279" s="552"/>
      <c r="D279" s="552"/>
      <c r="E279" s="552"/>
      <c r="F279" s="552"/>
      <c r="G279" s="552"/>
      <c r="H279" s="552"/>
      <c r="I279" s="552"/>
      <c r="J279" s="552"/>
      <c r="K279" s="552"/>
      <c r="L279" s="552"/>
      <c r="M279" s="552"/>
      <c r="N279" s="552"/>
      <c r="O279" s="552"/>
      <c r="P279" s="554"/>
    </row>
    <row r="280" spans="1:16" ht="45" customHeight="1">
      <c r="A280" s="561" t="s">
        <v>75</v>
      </c>
      <c r="B280" s="561"/>
      <c r="C280" s="561"/>
      <c r="D280" s="561"/>
      <c r="E280" s="561"/>
      <c r="F280" s="561"/>
      <c r="G280" s="561"/>
      <c r="H280" s="561"/>
      <c r="I280" s="561"/>
      <c r="J280" s="561"/>
      <c r="K280" s="561"/>
      <c r="L280" s="561"/>
      <c r="M280" s="561"/>
      <c r="N280" s="561"/>
      <c r="O280" s="561"/>
      <c r="P280" s="561"/>
    </row>
    <row r="281" spans="1:16" ht="45" customHeight="1">
      <c r="A281" s="64">
        <v>1</v>
      </c>
      <c r="B281" s="355" t="s">
        <v>39</v>
      </c>
      <c r="C281" s="433" t="s">
        <v>60</v>
      </c>
      <c r="D281" s="65" t="s">
        <v>186</v>
      </c>
      <c r="E281" s="74" t="s">
        <v>61</v>
      </c>
      <c r="F281" s="459">
        <v>2017</v>
      </c>
      <c r="G281" s="459">
        <v>2025</v>
      </c>
      <c r="H281" s="68">
        <v>170000000</v>
      </c>
      <c r="I281" s="73">
        <v>0</v>
      </c>
      <c r="J281" s="68">
        <v>10000000</v>
      </c>
      <c r="K281" s="68"/>
      <c r="L281" s="73">
        <v>2500000</v>
      </c>
      <c r="M281" s="68">
        <v>2500000</v>
      </c>
      <c r="N281" s="68">
        <v>2500000</v>
      </c>
      <c r="O281" s="73">
        <v>2500000</v>
      </c>
      <c r="P281" s="387" t="s">
        <v>159</v>
      </c>
    </row>
    <row r="282" spans="1:16" ht="45" customHeight="1">
      <c r="A282" s="64">
        <v>2</v>
      </c>
      <c r="B282" s="355" t="s">
        <v>39</v>
      </c>
      <c r="C282" s="433" t="s">
        <v>607</v>
      </c>
      <c r="D282" s="65" t="s">
        <v>186</v>
      </c>
      <c r="E282" s="74" t="s">
        <v>608</v>
      </c>
      <c r="F282" s="459">
        <v>2018</v>
      </c>
      <c r="G282" s="459">
        <v>2025</v>
      </c>
      <c r="H282" s="68">
        <v>65000000</v>
      </c>
      <c r="I282" s="73">
        <v>0</v>
      </c>
      <c r="J282" s="76">
        <v>5000000</v>
      </c>
      <c r="K282" s="68"/>
      <c r="L282" s="73">
        <v>1250000</v>
      </c>
      <c r="M282" s="68">
        <v>1250000</v>
      </c>
      <c r="N282" s="68">
        <v>1250000</v>
      </c>
      <c r="O282" s="73">
        <v>1250000</v>
      </c>
      <c r="P282" s="387" t="s">
        <v>159</v>
      </c>
    </row>
    <row r="283" spans="1:16" ht="45" customHeight="1">
      <c r="A283" s="64">
        <v>3</v>
      </c>
      <c r="B283" s="355" t="s">
        <v>39</v>
      </c>
      <c r="C283" s="433" t="s">
        <v>1962</v>
      </c>
      <c r="D283" s="65" t="s">
        <v>413</v>
      </c>
      <c r="E283" s="74" t="s">
        <v>151</v>
      </c>
      <c r="F283" s="459">
        <v>44363</v>
      </c>
      <c r="G283" s="375">
        <v>2024</v>
      </c>
      <c r="H283" s="68">
        <v>400000000</v>
      </c>
      <c r="I283" s="73">
        <v>19862412.240000002</v>
      </c>
      <c r="J283" s="77">
        <v>100000000</v>
      </c>
      <c r="K283" s="68"/>
      <c r="L283" s="73">
        <v>25000000</v>
      </c>
      <c r="M283" s="68">
        <v>25000000</v>
      </c>
      <c r="N283" s="68">
        <v>25000000</v>
      </c>
      <c r="O283" s="73">
        <v>25000000</v>
      </c>
      <c r="P283" s="387" t="s">
        <v>254</v>
      </c>
    </row>
    <row r="284" spans="1:16" ht="45" customHeight="1">
      <c r="A284" s="64">
        <v>4</v>
      </c>
      <c r="B284" s="355" t="s">
        <v>39</v>
      </c>
      <c r="C284" s="433" t="s">
        <v>145</v>
      </c>
      <c r="D284" s="65" t="s">
        <v>186</v>
      </c>
      <c r="E284" s="74" t="s">
        <v>152</v>
      </c>
      <c r="F284" s="459">
        <v>2020</v>
      </c>
      <c r="G284" s="375">
        <v>2025</v>
      </c>
      <c r="H284" s="68">
        <v>220000000</v>
      </c>
      <c r="I284" s="73">
        <v>0</v>
      </c>
      <c r="J284" s="68">
        <v>60000000</v>
      </c>
      <c r="K284" s="68"/>
      <c r="L284" s="73">
        <v>15000000</v>
      </c>
      <c r="M284" s="68">
        <v>15000000</v>
      </c>
      <c r="N284" s="68">
        <v>15000000</v>
      </c>
      <c r="O284" s="73">
        <v>15000000</v>
      </c>
      <c r="P284" s="387" t="s">
        <v>159</v>
      </c>
    </row>
    <row r="285" spans="1:16" ht="45" customHeight="1">
      <c r="A285" s="64">
        <v>5</v>
      </c>
      <c r="B285" s="355" t="s">
        <v>39</v>
      </c>
      <c r="C285" s="433" t="s">
        <v>609</v>
      </c>
      <c r="D285" s="65" t="s">
        <v>422</v>
      </c>
      <c r="E285" s="74" t="s">
        <v>1963</v>
      </c>
      <c r="F285" s="459">
        <v>2020</v>
      </c>
      <c r="G285" s="459">
        <v>2024</v>
      </c>
      <c r="H285" s="68">
        <v>45000000</v>
      </c>
      <c r="I285" s="73">
        <v>0</v>
      </c>
      <c r="J285" s="68">
        <v>20000000</v>
      </c>
      <c r="K285" s="68"/>
      <c r="L285" s="73">
        <v>5000000</v>
      </c>
      <c r="M285" s="68">
        <v>5000000</v>
      </c>
      <c r="N285" s="68">
        <v>5000000</v>
      </c>
      <c r="O285" s="73">
        <v>5000000</v>
      </c>
      <c r="P285" s="387" t="s">
        <v>1964</v>
      </c>
    </row>
    <row r="286" spans="1:16" ht="45" customHeight="1">
      <c r="A286" s="64">
        <v>6</v>
      </c>
      <c r="B286" s="355" t="s">
        <v>39</v>
      </c>
      <c r="C286" s="433" t="s">
        <v>57</v>
      </c>
      <c r="D286" s="65" t="s">
        <v>142</v>
      </c>
      <c r="E286" s="74" t="s">
        <v>58</v>
      </c>
      <c r="F286" s="459">
        <v>2021</v>
      </c>
      <c r="G286" s="375">
        <v>2025</v>
      </c>
      <c r="H286" s="68">
        <v>130000000</v>
      </c>
      <c r="I286" s="73">
        <v>0</v>
      </c>
      <c r="J286" s="76">
        <v>2000</v>
      </c>
      <c r="K286" s="68"/>
      <c r="L286" s="73">
        <v>500</v>
      </c>
      <c r="M286" s="68">
        <v>500</v>
      </c>
      <c r="N286" s="68">
        <v>500</v>
      </c>
      <c r="O286" s="73">
        <v>500</v>
      </c>
      <c r="P286" s="387" t="s">
        <v>159</v>
      </c>
    </row>
    <row r="287" spans="1:16" ht="45" customHeight="1">
      <c r="A287" s="64">
        <v>7</v>
      </c>
      <c r="B287" s="355" t="s">
        <v>39</v>
      </c>
      <c r="C287" s="433" t="s">
        <v>146</v>
      </c>
      <c r="D287" s="65" t="s">
        <v>413</v>
      </c>
      <c r="E287" s="74" t="s">
        <v>153</v>
      </c>
      <c r="F287" s="459">
        <v>2021</v>
      </c>
      <c r="G287" s="375">
        <v>2025</v>
      </c>
      <c r="H287" s="68">
        <v>220000000</v>
      </c>
      <c r="I287" s="73">
        <v>0</v>
      </c>
      <c r="J287" s="77">
        <v>2000</v>
      </c>
      <c r="K287" s="68"/>
      <c r="L287" s="73">
        <v>500</v>
      </c>
      <c r="M287" s="68">
        <v>500</v>
      </c>
      <c r="N287" s="68">
        <v>500</v>
      </c>
      <c r="O287" s="73">
        <v>500</v>
      </c>
      <c r="P287" s="387" t="s">
        <v>159</v>
      </c>
    </row>
    <row r="288" spans="1:16" ht="45" customHeight="1">
      <c r="A288" s="64">
        <v>8</v>
      </c>
      <c r="B288" s="355" t="s">
        <v>39</v>
      </c>
      <c r="C288" s="433" t="s">
        <v>1965</v>
      </c>
      <c r="D288" s="65" t="s">
        <v>413</v>
      </c>
      <c r="E288" s="74" t="s">
        <v>154</v>
      </c>
      <c r="F288" s="459">
        <v>2021</v>
      </c>
      <c r="G288" s="375">
        <v>2025</v>
      </c>
      <c r="H288" s="68">
        <v>12000000</v>
      </c>
      <c r="I288" s="73">
        <v>0</v>
      </c>
      <c r="J288" s="68">
        <v>2000</v>
      </c>
      <c r="K288" s="68"/>
      <c r="L288" s="73">
        <v>500</v>
      </c>
      <c r="M288" s="68">
        <v>500</v>
      </c>
      <c r="N288" s="68">
        <v>500</v>
      </c>
      <c r="O288" s="73">
        <v>500</v>
      </c>
      <c r="P288" s="387" t="s">
        <v>159</v>
      </c>
    </row>
    <row r="289" spans="1:16" ht="45" customHeight="1">
      <c r="A289" s="64">
        <v>9</v>
      </c>
      <c r="B289" s="355" t="s">
        <v>39</v>
      </c>
      <c r="C289" s="433" t="s">
        <v>1966</v>
      </c>
      <c r="D289" s="65" t="s">
        <v>186</v>
      </c>
      <c r="E289" s="74" t="s">
        <v>608</v>
      </c>
      <c r="F289" s="459">
        <v>2023</v>
      </c>
      <c r="G289" s="375">
        <v>2025</v>
      </c>
      <c r="H289" s="68">
        <v>60000000</v>
      </c>
      <c r="I289" s="73">
        <v>0</v>
      </c>
      <c r="J289" s="68">
        <v>4000000</v>
      </c>
      <c r="K289" s="68"/>
      <c r="L289" s="73">
        <v>1000000</v>
      </c>
      <c r="M289" s="68">
        <v>1000000</v>
      </c>
      <c r="N289" s="68">
        <v>1000000</v>
      </c>
      <c r="O289" s="73">
        <v>1000000</v>
      </c>
      <c r="P289" s="387" t="s">
        <v>159</v>
      </c>
    </row>
    <row r="290" spans="1:16" ht="49.5" customHeight="1">
      <c r="A290" s="64">
        <v>10</v>
      </c>
      <c r="B290" s="355" t="s">
        <v>39</v>
      </c>
      <c r="C290" s="433" t="s">
        <v>1967</v>
      </c>
      <c r="D290" s="65" t="s">
        <v>391</v>
      </c>
      <c r="E290" s="74" t="s">
        <v>1968</v>
      </c>
      <c r="F290" s="459">
        <v>2023</v>
      </c>
      <c r="G290" s="375">
        <v>2025</v>
      </c>
      <c r="H290" s="68">
        <v>400000000</v>
      </c>
      <c r="I290" s="73">
        <v>0</v>
      </c>
      <c r="J290" s="68">
        <v>10000000</v>
      </c>
      <c r="K290" s="68"/>
      <c r="L290" s="73">
        <v>2500000</v>
      </c>
      <c r="M290" s="68">
        <v>2500000</v>
      </c>
      <c r="N290" s="68">
        <v>2500000</v>
      </c>
      <c r="O290" s="73">
        <v>2500000</v>
      </c>
      <c r="P290" s="387" t="s">
        <v>159</v>
      </c>
    </row>
    <row r="291" spans="1:16" ht="45" customHeight="1">
      <c r="A291" s="64">
        <v>11</v>
      </c>
      <c r="B291" s="355" t="s">
        <v>39</v>
      </c>
      <c r="C291" s="433" t="s">
        <v>1969</v>
      </c>
      <c r="D291" s="65" t="s">
        <v>186</v>
      </c>
      <c r="E291" s="74" t="s">
        <v>1970</v>
      </c>
      <c r="F291" s="460">
        <v>2023</v>
      </c>
      <c r="G291" s="460">
        <v>2025</v>
      </c>
      <c r="H291" s="68">
        <v>10000000</v>
      </c>
      <c r="I291" s="73">
        <v>0</v>
      </c>
      <c r="J291" s="68">
        <v>1000000</v>
      </c>
      <c r="K291" s="68"/>
      <c r="L291" s="73">
        <v>250000</v>
      </c>
      <c r="M291" s="68">
        <v>250000</v>
      </c>
      <c r="N291" s="68">
        <v>250000</v>
      </c>
      <c r="O291" s="73">
        <v>250000</v>
      </c>
      <c r="P291" s="387" t="s">
        <v>159</v>
      </c>
    </row>
    <row r="292" spans="1:16" ht="45" customHeight="1">
      <c r="A292" s="64">
        <v>12</v>
      </c>
      <c r="B292" s="355" t="s">
        <v>39</v>
      </c>
      <c r="C292" s="433" t="s">
        <v>64</v>
      </c>
      <c r="D292" s="65" t="s">
        <v>410</v>
      </c>
      <c r="E292" s="74" t="s">
        <v>66</v>
      </c>
      <c r="F292" s="460">
        <v>44603</v>
      </c>
      <c r="G292" s="460">
        <v>45241</v>
      </c>
      <c r="H292" s="68">
        <v>150000000</v>
      </c>
      <c r="I292" s="73">
        <v>2908131.84</v>
      </c>
      <c r="J292" s="76">
        <v>60000000</v>
      </c>
      <c r="K292" s="68"/>
      <c r="L292" s="73">
        <v>15000000</v>
      </c>
      <c r="M292" s="68">
        <v>15000000</v>
      </c>
      <c r="N292" s="68">
        <v>15000000</v>
      </c>
      <c r="O292" s="73">
        <v>15000000</v>
      </c>
      <c r="P292" s="387" t="s">
        <v>254</v>
      </c>
    </row>
    <row r="293" spans="1:16" ht="45" customHeight="1">
      <c r="A293" s="64">
        <v>13</v>
      </c>
      <c r="B293" s="355" t="s">
        <v>39</v>
      </c>
      <c r="C293" s="433" t="s">
        <v>147</v>
      </c>
      <c r="D293" s="65" t="s">
        <v>186</v>
      </c>
      <c r="E293" s="74" t="s">
        <v>155</v>
      </c>
      <c r="F293" s="460">
        <v>2015</v>
      </c>
      <c r="G293" s="460">
        <v>2025</v>
      </c>
      <c r="H293" s="68">
        <v>90000000</v>
      </c>
      <c r="I293" s="73">
        <v>0</v>
      </c>
      <c r="J293" s="77">
        <v>2000</v>
      </c>
      <c r="K293" s="68"/>
      <c r="L293" s="73">
        <v>500</v>
      </c>
      <c r="M293" s="68">
        <v>500</v>
      </c>
      <c r="N293" s="68">
        <v>500</v>
      </c>
      <c r="O293" s="73">
        <v>500</v>
      </c>
      <c r="P293" s="387" t="s">
        <v>159</v>
      </c>
    </row>
    <row r="294" spans="1:16" ht="45" customHeight="1">
      <c r="A294" s="64">
        <v>14</v>
      </c>
      <c r="B294" s="355" t="s">
        <v>39</v>
      </c>
      <c r="C294" s="433" t="s">
        <v>59</v>
      </c>
      <c r="D294" s="65" t="s">
        <v>196</v>
      </c>
      <c r="E294" s="74" t="s">
        <v>63</v>
      </c>
      <c r="F294" s="460">
        <v>2016</v>
      </c>
      <c r="G294" s="460">
        <v>2025</v>
      </c>
      <c r="H294" s="68">
        <v>140000000</v>
      </c>
      <c r="I294" s="73">
        <v>0</v>
      </c>
      <c r="J294" s="68">
        <v>2000</v>
      </c>
      <c r="K294" s="68"/>
      <c r="L294" s="73">
        <v>500</v>
      </c>
      <c r="M294" s="68">
        <v>500</v>
      </c>
      <c r="N294" s="68">
        <v>500</v>
      </c>
      <c r="O294" s="73">
        <v>500</v>
      </c>
      <c r="P294" s="387" t="s">
        <v>159</v>
      </c>
    </row>
    <row r="295" spans="1:16" ht="45" customHeight="1">
      <c r="A295" s="64">
        <v>15</v>
      </c>
      <c r="B295" s="355" t="s">
        <v>39</v>
      </c>
      <c r="C295" s="433" t="s">
        <v>65</v>
      </c>
      <c r="D295" s="65" t="s">
        <v>390</v>
      </c>
      <c r="E295" s="74" t="s">
        <v>66</v>
      </c>
      <c r="F295" s="460">
        <v>44521</v>
      </c>
      <c r="G295" s="460">
        <v>45109</v>
      </c>
      <c r="H295" s="68">
        <v>80000000</v>
      </c>
      <c r="I295" s="73">
        <v>30353532.66</v>
      </c>
      <c r="J295" s="68">
        <v>30000000</v>
      </c>
      <c r="K295" s="68"/>
      <c r="L295" s="73">
        <v>7500000</v>
      </c>
      <c r="M295" s="68">
        <v>7500000</v>
      </c>
      <c r="N295" s="68">
        <v>7500000</v>
      </c>
      <c r="O295" s="73">
        <v>7500000</v>
      </c>
      <c r="P295" s="387" t="s">
        <v>254</v>
      </c>
    </row>
    <row r="296" spans="1:16" ht="45" customHeight="1">
      <c r="A296" s="64">
        <v>16</v>
      </c>
      <c r="B296" s="355" t="s">
        <v>39</v>
      </c>
      <c r="C296" s="433" t="s">
        <v>67</v>
      </c>
      <c r="D296" s="65" t="s">
        <v>394</v>
      </c>
      <c r="E296" s="74" t="s">
        <v>155</v>
      </c>
      <c r="F296" s="460">
        <v>44510</v>
      </c>
      <c r="G296" s="460">
        <v>45018</v>
      </c>
      <c r="H296" s="68">
        <v>147315777.68000001</v>
      </c>
      <c r="I296" s="73">
        <v>115817696.09999999</v>
      </c>
      <c r="J296" s="76">
        <v>31498081.579999998</v>
      </c>
      <c r="K296" s="68"/>
      <c r="L296" s="73">
        <v>7874520.3949999996</v>
      </c>
      <c r="M296" s="68">
        <v>7874520.3949999996</v>
      </c>
      <c r="N296" s="68">
        <v>7874520.3949999996</v>
      </c>
      <c r="O296" s="73">
        <v>7874520.3949999996</v>
      </c>
      <c r="P296" s="387" t="s">
        <v>254</v>
      </c>
    </row>
    <row r="297" spans="1:16" ht="45" customHeight="1">
      <c r="A297" s="64">
        <v>17</v>
      </c>
      <c r="B297" s="355" t="s">
        <v>39</v>
      </c>
      <c r="C297" s="433" t="s">
        <v>68</v>
      </c>
      <c r="D297" s="65" t="s">
        <v>143</v>
      </c>
      <c r="E297" s="74" t="s">
        <v>156</v>
      </c>
      <c r="F297" s="460">
        <v>44304</v>
      </c>
      <c r="G297" s="460">
        <v>45053</v>
      </c>
      <c r="H297" s="68">
        <v>209656665.13999999</v>
      </c>
      <c r="I297" s="73">
        <v>122598439.84</v>
      </c>
      <c r="J297" s="77">
        <v>87058225.299999997</v>
      </c>
      <c r="K297" s="68"/>
      <c r="L297" s="73">
        <v>21764556.324999999</v>
      </c>
      <c r="M297" s="68">
        <v>21764556.324999999</v>
      </c>
      <c r="N297" s="68">
        <v>21764556.324999999</v>
      </c>
      <c r="O297" s="73">
        <v>21764556.324999999</v>
      </c>
      <c r="P297" s="387" t="s">
        <v>254</v>
      </c>
    </row>
    <row r="298" spans="1:16" ht="45" customHeight="1">
      <c r="A298" s="64">
        <v>18</v>
      </c>
      <c r="B298" s="355" t="s">
        <v>39</v>
      </c>
      <c r="C298" s="433" t="s">
        <v>62</v>
      </c>
      <c r="D298" s="65" t="s">
        <v>186</v>
      </c>
      <c r="E298" s="74" t="s">
        <v>63</v>
      </c>
      <c r="F298" s="460">
        <v>2018</v>
      </c>
      <c r="G298" s="460">
        <v>2023</v>
      </c>
      <c r="H298" s="68">
        <v>121168318.45</v>
      </c>
      <c r="I298" s="73">
        <v>46168318.450000003</v>
      </c>
      <c r="J298" s="68">
        <v>75000000</v>
      </c>
      <c r="K298" s="68"/>
      <c r="L298" s="73">
        <v>18750000</v>
      </c>
      <c r="M298" s="68">
        <v>18750000</v>
      </c>
      <c r="N298" s="68">
        <v>18750000</v>
      </c>
      <c r="O298" s="73">
        <v>18750000</v>
      </c>
      <c r="P298" s="387" t="s">
        <v>254</v>
      </c>
    </row>
    <row r="299" spans="1:16" ht="45" customHeight="1">
      <c r="A299" s="64">
        <v>19</v>
      </c>
      <c r="B299" s="355" t="s">
        <v>39</v>
      </c>
      <c r="C299" s="433" t="s">
        <v>70</v>
      </c>
      <c r="D299" s="65" t="s">
        <v>361</v>
      </c>
      <c r="E299" s="74" t="s">
        <v>71</v>
      </c>
      <c r="F299" s="460">
        <v>2018</v>
      </c>
      <c r="G299" s="460">
        <v>2025</v>
      </c>
      <c r="H299" s="68">
        <v>88000000</v>
      </c>
      <c r="I299" s="73">
        <v>0</v>
      </c>
      <c r="J299" s="68">
        <v>2000</v>
      </c>
      <c r="K299" s="68"/>
      <c r="L299" s="73">
        <v>500</v>
      </c>
      <c r="M299" s="68">
        <v>500</v>
      </c>
      <c r="N299" s="68">
        <v>500</v>
      </c>
      <c r="O299" s="73">
        <v>500</v>
      </c>
      <c r="P299" s="387" t="s">
        <v>159</v>
      </c>
    </row>
    <row r="300" spans="1:16" ht="45" customHeight="1">
      <c r="A300" s="64">
        <v>20</v>
      </c>
      <c r="B300" s="355" t="s">
        <v>39</v>
      </c>
      <c r="C300" s="433" t="s">
        <v>72</v>
      </c>
      <c r="D300" s="65" t="s">
        <v>429</v>
      </c>
      <c r="E300" s="74" t="s">
        <v>73</v>
      </c>
      <c r="F300" s="459">
        <v>2018</v>
      </c>
      <c r="G300" s="375">
        <v>2025</v>
      </c>
      <c r="H300" s="68">
        <v>20000000</v>
      </c>
      <c r="I300" s="73">
        <v>0</v>
      </c>
      <c r="J300" s="68">
        <v>2000</v>
      </c>
      <c r="K300" s="68"/>
      <c r="L300" s="73">
        <v>500</v>
      </c>
      <c r="M300" s="68">
        <v>500</v>
      </c>
      <c r="N300" s="68">
        <v>500</v>
      </c>
      <c r="O300" s="73">
        <v>500</v>
      </c>
      <c r="P300" s="387" t="s">
        <v>159</v>
      </c>
    </row>
    <row r="301" spans="1:16" ht="45" customHeight="1">
      <c r="A301" s="64">
        <v>21</v>
      </c>
      <c r="B301" s="355" t="s">
        <v>39</v>
      </c>
      <c r="C301" s="433" t="s">
        <v>1971</v>
      </c>
      <c r="D301" s="65" t="s">
        <v>186</v>
      </c>
      <c r="E301" s="74" t="s">
        <v>157</v>
      </c>
      <c r="F301" s="459">
        <v>2018</v>
      </c>
      <c r="G301" s="375">
        <v>2023</v>
      </c>
      <c r="H301" s="68">
        <v>120000000</v>
      </c>
      <c r="I301" s="73">
        <v>94631772.590000004</v>
      </c>
      <c r="J301" s="68">
        <v>20000000</v>
      </c>
      <c r="K301" s="68"/>
      <c r="L301" s="73">
        <v>5000000</v>
      </c>
      <c r="M301" s="68">
        <v>5000000</v>
      </c>
      <c r="N301" s="68">
        <v>5000000</v>
      </c>
      <c r="O301" s="73">
        <v>5000000</v>
      </c>
      <c r="P301" s="387" t="s">
        <v>254</v>
      </c>
    </row>
    <row r="302" spans="1:16" ht="45" customHeight="1">
      <c r="A302" s="64">
        <v>22</v>
      </c>
      <c r="B302" s="355" t="s">
        <v>39</v>
      </c>
      <c r="C302" s="433" t="s">
        <v>74</v>
      </c>
      <c r="D302" s="65" t="s">
        <v>141</v>
      </c>
      <c r="E302" s="74" t="s">
        <v>66</v>
      </c>
      <c r="F302" s="459">
        <v>2018</v>
      </c>
      <c r="G302" s="375">
        <v>2025</v>
      </c>
      <c r="H302" s="68">
        <v>70000000</v>
      </c>
      <c r="I302" s="73">
        <v>0</v>
      </c>
      <c r="J302" s="76">
        <v>2000</v>
      </c>
      <c r="K302" s="68"/>
      <c r="L302" s="73">
        <v>500</v>
      </c>
      <c r="M302" s="68">
        <v>500</v>
      </c>
      <c r="N302" s="68">
        <v>500</v>
      </c>
      <c r="O302" s="73">
        <v>500</v>
      </c>
      <c r="P302" s="387" t="s">
        <v>159</v>
      </c>
    </row>
    <row r="303" spans="1:16" ht="45" customHeight="1">
      <c r="A303" s="64">
        <v>23</v>
      </c>
      <c r="B303" s="355" t="s">
        <v>39</v>
      </c>
      <c r="C303" s="433" t="s">
        <v>148</v>
      </c>
      <c r="D303" s="65" t="s">
        <v>141</v>
      </c>
      <c r="E303" s="74" t="s">
        <v>1972</v>
      </c>
      <c r="F303" s="459">
        <v>2018</v>
      </c>
      <c r="G303" s="375">
        <v>2025</v>
      </c>
      <c r="H303" s="68">
        <v>42000000</v>
      </c>
      <c r="I303" s="73">
        <v>0</v>
      </c>
      <c r="J303" s="77">
        <v>2000</v>
      </c>
      <c r="K303" s="68"/>
      <c r="L303" s="73">
        <v>500</v>
      </c>
      <c r="M303" s="68">
        <v>500</v>
      </c>
      <c r="N303" s="68">
        <v>500</v>
      </c>
      <c r="O303" s="73">
        <v>500</v>
      </c>
      <c r="P303" s="387" t="s">
        <v>159</v>
      </c>
    </row>
    <row r="304" spans="1:16" ht="45" customHeight="1">
      <c r="A304" s="64">
        <v>24</v>
      </c>
      <c r="B304" s="355" t="s">
        <v>39</v>
      </c>
      <c r="C304" s="433" t="s">
        <v>149</v>
      </c>
      <c r="D304" s="65" t="s">
        <v>391</v>
      </c>
      <c r="E304" s="74" t="s">
        <v>155</v>
      </c>
      <c r="F304" s="460">
        <v>2020</v>
      </c>
      <c r="G304" s="460">
        <v>2025</v>
      </c>
      <c r="H304" s="68">
        <v>140000000</v>
      </c>
      <c r="I304" s="73">
        <v>0</v>
      </c>
      <c r="J304" s="68">
        <v>15000000</v>
      </c>
      <c r="K304" s="68"/>
      <c r="L304" s="73">
        <v>3750000</v>
      </c>
      <c r="M304" s="68">
        <v>3750000</v>
      </c>
      <c r="N304" s="68">
        <v>3750000</v>
      </c>
      <c r="O304" s="73">
        <v>3750000</v>
      </c>
      <c r="P304" s="387" t="s">
        <v>1973</v>
      </c>
    </row>
    <row r="305" spans="1:16" ht="45" customHeight="1">
      <c r="A305" s="64">
        <v>25</v>
      </c>
      <c r="B305" s="355" t="s">
        <v>39</v>
      </c>
      <c r="C305" s="433" t="s">
        <v>1974</v>
      </c>
      <c r="D305" s="65" t="s">
        <v>141</v>
      </c>
      <c r="E305" s="74" t="s">
        <v>1975</v>
      </c>
      <c r="F305" s="459">
        <v>2020</v>
      </c>
      <c r="G305" s="375">
        <v>2025</v>
      </c>
      <c r="H305" s="68">
        <v>120000000</v>
      </c>
      <c r="I305" s="73">
        <v>0</v>
      </c>
      <c r="J305" s="68">
        <v>2000</v>
      </c>
      <c r="K305" s="68"/>
      <c r="L305" s="73">
        <v>500</v>
      </c>
      <c r="M305" s="68">
        <v>500</v>
      </c>
      <c r="N305" s="68">
        <v>500</v>
      </c>
      <c r="O305" s="73">
        <v>500</v>
      </c>
      <c r="P305" s="387" t="s">
        <v>159</v>
      </c>
    </row>
    <row r="306" spans="1:16" ht="45" customHeight="1">
      <c r="A306" s="64">
        <v>26</v>
      </c>
      <c r="B306" s="355" t="s">
        <v>39</v>
      </c>
      <c r="C306" s="433" t="s">
        <v>150</v>
      </c>
      <c r="D306" s="65" t="s">
        <v>413</v>
      </c>
      <c r="E306" s="74" t="s">
        <v>158</v>
      </c>
      <c r="F306" s="459">
        <v>2021</v>
      </c>
      <c r="G306" s="375">
        <v>2024</v>
      </c>
      <c r="H306" s="68">
        <v>30000000</v>
      </c>
      <c r="I306" s="73">
        <v>0</v>
      </c>
      <c r="J306" s="76">
        <v>10000000</v>
      </c>
      <c r="K306" s="68"/>
      <c r="L306" s="73">
        <v>2500000</v>
      </c>
      <c r="M306" s="68">
        <v>2500000</v>
      </c>
      <c r="N306" s="68">
        <v>2500000</v>
      </c>
      <c r="O306" s="73">
        <v>2500000</v>
      </c>
      <c r="P306" s="387" t="s">
        <v>159</v>
      </c>
    </row>
    <row r="307" spans="1:16" ht="45" customHeight="1">
      <c r="A307" s="64">
        <v>27</v>
      </c>
      <c r="B307" s="355" t="s">
        <v>39</v>
      </c>
      <c r="C307" s="433" t="s">
        <v>610</v>
      </c>
      <c r="D307" s="65" t="s">
        <v>395</v>
      </c>
      <c r="E307" s="74" t="s">
        <v>611</v>
      </c>
      <c r="F307" s="459">
        <v>2022</v>
      </c>
      <c r="G307" s="375">
        <v>2024</v>
      </c>
      <c r="H307" s="68">
        <v>2000000</v>
      </c>
      <c r="I307" s="73">
        <v>0</v>
      </c>
      <c r="J307" s="77">
        <v>2000</v>
      </c>
      <c r="K307" s="68"/>
      <c r="L307" s="73">
        <v>500</v>
      </c>
      <c r="M307" s="68">
        <v>500</v>
      </c>
      <c r="N307" s="68">
        <v>500</v>
      </c>
      <c r="O307" s="73">
        <v>500</v>
      </c>
      <c r="P307" s="387" t="s">
        <v>159</v>
      </c>
    </row>
    <row r="308" spans="1:16" ht="45" customHeight="1">
      <c r="A308" s="64">
        <v>28</v>
      </c>
      <c r="B308" s="355" t="s">
        <v>39</v>
      </c>
      <c r="C308" s="433" t="s">
        <v>612</v>
      </c>
      <c r="D308" s="65" t="s">
        <v>395</v>
      </c>
      <c r="E308" s="74" t="s">
        <v>155</v>
      </c>
      <c r="F308" s="459">
        <v>2022</v>
      </c>
      <c r="G308" s="375">
        <v>2024</v>
      </c>
      <c r="H308" s="68">
        <v>140000000</v>
      </c>
      <c r="I308" s="73">
        <v>0</v>
      </c>
      <c r="J308" s="68">
        <v>2000</v>
      </c>
      <c r="K308" s="68"/>
      <c r="L308" s="73">
        <v>500</v>
      </c>
      <c r="M308" s="68">
        <v>500</v>
      </c>
      <c r="N308" s="68">
        <v>500</v>
      </c>
      <c r="O308" s="73">
        <v>500</v>
      </c>
      <c r="P308" s="387" t="s">
        <v>159</v>
      </c>
    </row>
    <row r="309" spans="1:16" ht="45" customHeight="1">
      <c r="A309" s="64">
        <v>29</v>
      </c>
      <c r="B309" s="355" t="s">
        <v>39</v>
      </c>
      <c r="C309" s="433" t="s">
        <v>613</v>
      </c>
      <c r="D309" s="65" t="s">
        <v>139</v>
      </c>
      <c r="E309" s="74" t="s">
        <v>155</v>
      </c>
      <c r="F309" s="459">
        <v>2022</v>
      </c>
      <c r="G309" s="375">
        <v>2024</v>
      </c>
      <c r="H309" s="68">
        <v>140000000</v>
      </c>
      <c r="I309" s="73">
        <v>0</v>
      </c>
      <c r="J309" s="68">
        <v>2000</v>
      </c>
      <c r="K309" s="68"/>
      <c r="L309" s="73">
        <v>500</v>
      </c>
      <c r="M309" s="68">
        <v>500</v>
      </c>
      <c r="N309" s="68">
        <v>500</v>
      </c>
      <c r="O309" s="73">
        <v>500</v>
      </c>
      <c r="P309" s="387" t="s">
        <v>159</v>
      </c>
    </row>
    <row r="310" spans="1:16" ht="45" customHeight="1">
      <c r="A310" s="64">
        <v>30</v>
      </c>
      <c r="B310" s="355" t="s">
        <v>39</v>
      </c>
      <c r="C310" s="433" t="s">
        <v>614</v>
      </c>
      <c r="D310" s="65" t="s">
        <v>139</v>
      </c>
      <c r="E310" s="74" t="s">
        <v>69</v>
      </c>
      <c r="F310" s="459">
        <v>2022</v>
      </c>
      <c r="G310" s="375">
        <v>2024</v>
      </c>
      <c r="H310" s="68">
        <v>120000000</v>
      </c>
      <c r="I310" s="73">
        <v>0</v>
      </c>
      <c r="J310" s="68">
        <v>15000000</v>
      </c>
      <c r="K310" s="68"/>
      <c r="L310" s="73">
        <v>3750000</v>
      </c>
      <c r="M310" s="68">
        <v>3750000</v>
      </c>
      <c r="N310" s="68">
        <v>3750000</v>
      </c>
      <c r="O310" s="73">
        <v>3750000</v>
      </c>
      <c r="P310" s="387" t="s">
        <v>159</v>
      </c>
    </row>
    <row r="311" spans="1:16" ht="45" customHeight="1">
      <c r="A311" s="64">
        <v>31</v>
      </c>
      <c r="B311" s="355" t="s">
        <v>39</v>
      </c>
      <c r="C311" s="433" t="s">
        <v>615</v>
      </c>
      <c r="D311" s="65" t="s">
        <v>1976</v>
      </c>
      <c r="E311" s="74" t="s">
        <v>616</v>
      </c>
      <c r="F311" s="459">
        <v>2022</v>
      </c>
      <c r="G311" s="375">
        <v>2024</v>
      </c>
      <c r="H311" s="68">
        <v>180000000</v>
      </c>
      <c r="I311" s="73">
        <v>0</v>
      </c>
      <c r="J311" s="68">
        <v>20000000</v>
      </c>
      <c r="K311" s="68"/>
      <c r="L311" s="73">
        <v>5000000</v>
      </c>
      <c r="M311" s="68">
        <v>5000000</v>
      </c>
      <c r="N311" s="68">
        <v>5000000</v>
      </c>
      <c r="O311" s="73">
        <v>5000000</v>
      </c>
      <c r="P311" s="387" t="s">
        <v>159</v>
      </c>
    </row>
    <row r="312" spans="1:16" s="1" customFormat="1" ht="45" customHeight="1">
      <c r="A312" s="565" t="s">
        <v>20</v>
      </c>
      <c r="B312" s="565"/>
      <c r="C312" s="565"/>
      <c r="D312" s="565"/>
      <c r="E312" s="565"/>
      <c r="F312" s="565"/>
      <c r="G312" s="565"/>
      <c r="H312" s="59">
        <f t="shared" ref="H312:O312" si="10">SUM(H281:H311)</f>
        <v>3882140761.2699995</v>
      </c>
      <c r="I312" s="59">
        <f t="shared" si="10"/>
        <v>432340303.72000003</v>
      </c>
      <c r="J312" s="59">
        <f t="shared" si="10"/>
        <v>573582306.88</v>
      </c>
      <c r="K312" s="59">
        <f t="shared" si="10"/>
        <v>0</v>
      </c>
      <c r="L312" s="59">
        <f t="shared" si="10"/>
        <v>143395576.72</v>
      </c>
      <c r="M312" s="59">
        <f t="shared" si="10"/>
        <v>143395576.72</v>
      </c>
      <c r="N312" s="59">
        <f t="shared" si="10"/>
        <v>143395576.72</v>
      </c>
      <c r="O312" s="59">
        <f t="shared" si="10"/>
        <v>143395576.72</v>
      </c>
      <c r="P312" s="385"/>
    </row>
    <row r="313" spans="1:16" ht="45" customHeight="1">
      <c r="A313" s="553"/>
      <c r="B313" s="552"/>
      <c r="C313" s="552"/>
      <c r="D313" s="552"/>
      <c r="E313" s="552"/>
      <c r="F313" s="552"/>
      <c r="G313" s="552"/>
      <c r="H313" s="552"/>
      <c r="I313" s="552"/>
      <c r="J313" s="552"/>
      <c r="K313" s="552"/>
      <c r="L313" s="552"/>
      <c r="M313" s="552"/>
      <c r="N313" s="552"/>
      <c r="O313" s="552"/>
      <c r="P313" s="554"/>
    </row>
    <row r="314" spans="1:16" s="47" customFormat="1" ht="45" customHeight="1">
      <c r="A314" s="561" t="s">
        <v>56</v>
      </c>
      <c r="B314" s="561"/>
      <c r="C314" s="561"/>
      <c r="D314" s="561"/>
      <c r="E314" s="561"/>
      <c r="F314" s="561"/>
      <c r="G314" s="561"/>
      <c r="H314" s="561"/>
      <c r="I314" s="561"/>
      <c r="J314" s="561"/>
      <c r="K314" s="561"/>
      <c r="L314" s="561"/>
      <c r="M314" s="561"/>
      <c r="N314" s="561"/>
      <c r="O314" s="561"/>
      <c r="P314" s="561"/>
    </row>
    <row r="315" spans="1:16" ht="45" customHeight="1">
      <c r="A315" s="64">
        <v>1</v>
      </c>
      <c r="B315" s="355" t="s">
        <v>39</v>
      </c>
      <c r="C315" s="362" t="s">
        <v>590</v>
      </c>
      <c r="D315" s="65" t="s">
        <v>591</v>
      </c>
      <c r="E315" s="65" t="s">
        <v>592</v>
      </c>
      <c r="F315" s="148">
        <v>2018</v>
      </c>
      <c r="G315" s="370">
        <v>2023</v>
      </c>
      <c r="H315" s="68">
        <v>280000000</v>
      </c>
      <c r="I315" s="73">
        <v>170035306</v>
      </c>
      <c r="J315" s="68">
        <v>30000000</v>
      </c>
      <c r="K315" s="68"/>
      <c r="L315" s="73">
        <v>7500000</v>
      </c>
      <c r="M315" s="68">
        <v>7500000</v>
      </c>
      <c r="N315" s="68">
        <v>7500000</v>
      </c>
      <c r="O315" s="73">
        <v>7500000</v>
      </c>
      <c r="P315" s="388" t="s">
        <v>270</v>
      </c>
    </row>
    <row r="316" spans="1:16" ht="45" customHeight="1">
      <c r="A316" s="64">
        <v>2</v>
      </c>
      <c r="B316" s="355" t="s">
        <v>39</v>
      </c>
      <c r="C316" s="362" t="s">
        <v>593</v>
      </c>
      <c r="D316" s="65" t="s">
        <v>594</v>
      </c>
      <c r="E316" s="65" t="s">
        <v>595</v>
      </c>
      <c r="F316" s="148">
        <v>2017</v>
      </c>
      <c r="G316" s="370">
        <v>2024</v>
      </c>
      <c r="H316" s="68">
        <v>610000000</v>
      </c>
      <c r="I316" s="73">
        <v>3205723.26</v>
      </c>
      <c r="J316" s="76">
        <v>200000000</v>
      </c>
      <c r="K316" s="68"/>
      <c r="L316" s="73">
        <v>50000000</v>
      </c>
      <c r="M316" s="68">
        <v>50000000</v>
      </c>
      <c r="N316" s="68">
        <v>50000000</v>
      </c>
      <c r="O316" s="73">
        <v>50000000</v>
      </c>
      <c r="P316" s="388" t="s">
        <v>270</v>
      </c>
    </row>
    <row r="317" spans="1:16" ht="45" customHeight="1">
      <c r="A317" s="64">
        <v>3</v>
      </c>
      <c r="B317" s="355" t="s">
        <v>39</v>
      </c>
      <c r="C317" s="362" t="s">
        <v>596</v>
      </c>
      <c r="D317" s="65" t="s">
        <v>419</v>
      </c>
      <c r="E317" s="65" t="s">
        <v>597</v>
      </c>
      <c r="F317" s="148">
        <v>2017</v>
      </c>
      <c r="G317" s="370">
        <v>2023</v>
      </c>
      <c r="H317" s="68">
        <v>320000000</v>
      </c>
      <c r="I317" s="73">
        <v>33922096</v>
      </c>
      <c r="J317" s="77">
        <v>200000000</v>
      </c>
      <c r="K317" s="68"/>
      <c r="L317" s="73">
        <v>50000000</v>
      </c>
      <c r="M317" s="68">
        <v>50000000</v>
      </c>
      <c r="N317" s="68">
        <v>50000000</v>
      </c>
      <c r="O317" s="73">
        <v>50000000</v>
      </c>
      <c r="P317" s="388" t="s">
        <v>270</v>
      </c>
    </row>
    <row r="318" spans="1:16" ht="45" customHeight="1">
      <c r="A318" s="64">
        <v>4</v>
      </c>
      <c r="B318" s="355" t="s">
        <v>39</v>
      </c>
      <c r="C318" s="362" t="s">
        <v>598</v>
      </c>
      <c r="D318" s="65" t="s">
        <v>599</v>
      </c>
      <c r="E318" s="65" t="s">
        <v>600</v>
      </c>
      <c r="F318" s="148">
        <v>2018</v>
      </c>
      <c r="G318" s="370">
        <v>2023</v>
      </c>
      <c r="H318" s="68">
        <v>275000000</v>
      </c>
      <c r="I318" s="73">
        <v>89017127.159999996</v>
      </c>
      <c r="J318" s="68">
        <v>30000000</v>
      </c>
      <c r="K318" s="68"/>
      <c r="L318" s="73">
        <v>7500000</v>
      </c>
      <c r="M318" s="68">
        <v>7500000</v>
      </c>
      <c r="N318" s="68">
        <v>7500000</v>
      </c>
      <c r="O318" s="73">
        <v>7500000</v>
      </c>
      <c r="P318" s="388" t="s">
        <v>270</v>
      </c>
    </row>
    <row r="319" spans="1:16" ht="45" customHeight="1">
      <c r="A319" s="64">
        <v>5</v>
      </c>
      <c r="B319" s="355" t="s">
        <v>39</v>
      </c>
      <c r="C319" s="362" t="s">
        <v>2418</v>
      </c>
      <c r="D319" s="65" t="s">
        <v>421</v>
      </c>
      <c r="E319" s="65" t="s">
        <v>606</v>
      </c>
      <c r="F319" s="148">
        <v>2018</v>
      </c>
      <c r="G319" s="370">
        <v>2024</v>
      </c>
      <c r="H319" s="68">
        <v>280000000</v>
      </c>
      <c r="I319" s="73">
        <v>0</v>
      </c>
      <c r="J319" s="68">
        <v>150000000</v>
      </c>
      <c r="K319" s="68"/>
      <c r="L319" s="73">
        <v>37500000</v>
      </c>
      <c r="M319" s="68">
        <v>37500000</v>
      </c>
      <c r="N319" s="68">
        <v>37500000</v>
      </c>
      <c r="O319" s="73">
        <v>37500000</v>
      </c>
      <c r="P319" s="388" t="s">
        <v>270</v>
      </c>
    </row>
    <row r="320" spans="1:16" ht="45" customHeight="1">
      <c r="A320" s="64">
        <v>6</v>
      </c>
      <c r="B320" s="355" t="s">
        <v>39</v>
      </c>
      <c r="C320" s="362" t="s">
        <v>2419</v>
      </c>
      <c r="D320" s="65" t="s">
        <v>2420</v>
      </c>
      <c r="E320" s="65" t="s">
        <v>2421</v>
      </c>
      <c r="F320" s="148">
        <v>2022</v>
      </c>
      <c r="G320" s="370">
        <v>2023</v>
      </c>
      <c r="H320" s="68">
        <v>16000000</v>
      </c>
      <c r="I320" s="73">
        <v>415740.3</v>
      </c>
      <c r="J320" s="76">
        <v>8000000</v>
      </c>
      <c r="K320" s="68"/>
      <c r="L320" s="73">
        <v>2000000</v>
      </c>
      <c r="M320" s="68">
        <v>2000000</v>
      </c>
      <c r="N320" s="68">
        <v>2000000</v>
      </c>
      <c r="O320" s="73">
        <v>2000000</v>
      </c>
      <c r="P320" s="388" t="s">
        <v>270</v>
      </c>
    </row>
    <row r="321" spans="1:16" ht="45" customHeight="1">
      <c r="A321" s="64">
        <v>7</v>
      </c>
      <c r="B321" s="355" t="s">
        <v>39</v>
      </c>
      <c r="C321" s="362" t="s">
        <v>2422</v>
      </c>
      <c r="D321" s="65" t="s">
        <v>272</v>
      </c>
      <c r="E321" s="65" t="s">
        <v>603</v>
      </c>
      <c r="F321" s="148">
        <v>2014</v>
      </c>
      <c r="G321" s="370">
        <v>2023</v>
      </c>
      <c r="H321" s="68">
        <v>71311000</v>
      </c>
      <c r="I321" s="73">
        <v>4406032.91</v>
      </c>
      <c r="J321" s="77">
        <v>40000000</v>
      </c>
      <c r="K321" s="68"/>
      <c r="L321" s="73">
        <v>10000000</v>
      </c>
      <c r="M321" s="68">
        <v>10000000</v>
      </c>
      <c r="N321" s="68">
        <v>10000000</v>
      </c>
      <c r="O321" s="73">
        <v>10000000</v>
      </c>
      <c r="P321" s="388" t="s">
        <v>270</v>
      </c>
    </row>
    <row r="322" spans="1:16" ht="45" customHeight="1">
      <c r="A322" s="64">
        <v>8</v>
      </c>
      <c r="B322" s="355" t="s">
        <v>39</v>
      </c>
      <c r="C322" s="362" t="s">
        <v>601</v>
      </c>
      <c r="D322" s="65" t="s">
        <v>414</v>
      </c>
      <c r="E322" s="65" t="s">
        <v>602</v>
      </c>
      <c r="F322" s="148">
        <v>2022</v>
      </c>
      <c r="G322" s="370">
        <v>2024</v>
      </c>
      <c r="H322" s="68">
        <v>163483103</v>
      </c>
      <c r="I322" s="73">
        <v>0</v>
      </c>
      <c r="J322" s="68">
        <v>30000000</v>
      </c>
      <c r="K322" s="68"/>
      <c r="L322" s="73">
        <v>7500000</v>
      </c>
      <c r="M322" s="68">
        <v>7500000</v>
      </c>
      <c r="N322" s="68">
        <v>7500000</v>
      </c>
      <c r="O322" s="73">
        <v>7500000</v>
      </c>
      <c r="P322" s="388" t="s">
        <v>270</v>
      </c>
    </row>
    <row r="323" spans="1:16" ht="45" customHeight="1">
      <c r="A323" s="64">
        <v>9</v>
      </c>
      <c r="B323" s="355" t="s">
        <v>39</v>
      </c>
      <c r="C323" s="362" t="s">
        <v>604</v>
      </c>
      <c r="D323" s="65" t="s">
        <v>272</v>
      </c>
      <c r="E323" s="65" t="s">
        <v>605</v>
      </c>
      <c r="F323" s="148">
        <v>2018</v>
      </c>
      <c r="G323" s="370">
        <v>2024</v>
      </c>
      <c r="H323" s="68">
        <v>55000000</v>
      </c>
      <c r="I323" s="73">
        <v>0</v>
      </c>
      <c r="J323" s="68">
        <v>20000000</v>
      </c>
      <c r="K323" s="68"/>
      <c r="L323" s="73">
        <v>5000000</v>
      </c>
      <c r="M323" s="68">
        <v>5000000</v>
      </c>
      <c r="N323" s="68">
        <v>5000000</v>
      </c>
      <c r="O323" s="73">
        <v>5000000</v>
      </c>
      <c r="P323" s="388" t="s">
        <v>270</v>
      </c>
    </row>
    <row r="324" spans="1:16" s="4" customFormat="1" ht="45" customHeight="1">
      <c r="A324" s="565" t="s">
        <v>20</v>
      </c>
      <c r="B324" s="565"/>
      <c r="C324" s="565"/>
      <c r="D324" s="565"/>
      <c r="E324" s="565"/>
      <c r="F324" s="565"/>
      <c r="G324" s="565"/>
      <c r="H324" s="80">
        <f t="shared" ref="H324:O324" si="11">SUM(H315:H323)</f>
        <v>2070794103</v>
      </c>
      <c r="I324" s="80">
        <f t="shared" si="11"/>
        <v>301002025.63</v>
      </c>
      <c r="J324" s="80">
        <f t="shared" si="11"/>
        <v>708000000</v>
      </c>
      <c r="K324" s="80">
        <f t="shared" si="11"/>
        <v>0</v>
      </c>
      <c r="L324" s="80">
        <f t="shared" si="11"/>
        <v>177000000</v>
      </c>
      <c r="M324" s="80">
        <f t="shared" si="11"/>
        <v>177000000</v>
      </c>
      <c r="N324" s="80">
        <f t="shared" si="11"/>
        <v>177000000</v>
      </c>
      <c r="O324" s="80">
        <f t="shared" si="11"/>
        <v>177000000</v>
      </c>
      <c r="P324" s="385"/>
    </row>
    <row r="325" spans="1:16" ht="45" customHeight="1">
      <c r="A325" s="553"/>
      <c r="B325" s="552"/>
      <c r="C325" s="552"/>
      <c r="D325" s="552"/>
      <c r="E325" s="552"/>
      <c r="F325" s="552"/>
      <c r="G325" s="552"/>
      <c r="H325" s="552"/>
      <c r="I325" s="552"/>
      <c r="J325" s="552"/>
      <c r="K325" s="552"/>
      <c r="L325" s="552"/>
      <c r="M325" s="552"/>
      <c r="N325" s="552"/>
      <c r="O325" s="552"/>
      <c r="P325" s="554"/>
    </row>
    <row r="326" spans="1:16" ht="45" customHeight="1">
      <c r="A326" s="561" t="s">
        <v>504</v>
      </c>
      <c r="B326" s="561"/>
      <c r="C326" s="561"/>
      <c r="D326" s="561"/>
      <c r="E326" s="561"/>
      <c r="F326" s="561"/>
      <c r="G326" s="561"/>
      <c r="H326" s="561"/>
      <c r="I326" s="561"/>
      <c r="J326" s="561"/>
      <c r="K326" s="561"/>
      <c r="L326" s="561"/>
      <c r="M326" s="561"/>
      <c r="N326" s="561"/>
      <c r="O326" s="561"/>
      <c r="P326" s="561"/>
    </row>
    <row r="327" spans="1:16" ht="45" customHeight="1">
      <c r="A327" s="100">
        <v>1</v>
      </c>
      <c r="B327" s="65" t="s">
        <v>24</v>
      </c>
      <c r="C327" s="101" t="s">
        <v>1012</v>
      </c>
      <c r="D327" s="74" t="s">
        <v>330</v>
      </c>
      <c r="E327" s="65" t="s">
        <v>617</v>
      </c>
      <c r="F327" s="460">
        <v>41194</v>
      </c>
      <c r="G327" s="460">
        <v>41313</v>
      </c>
      <c r="H327" s="68">
        <v>155760</v>
      </c>
      <c r="I327" s="73">
        <v>0</v>
      </c>
      <c r="J327" s="68"/>
      <c r="K327" s="68"/>
      <c r="L327" s="73">
        <v>0</v>
      </c>
      <c r="M327" s="68"/>
      <c r="N327" s="68">
        <v>155760</v>
      </c>
      <c r="O327" s="102"/>
      <c r="P327" s="406"/>
    </row>
    <row r="328" spans="1:16" ht="70.5" customHeight="1">
      <c r="A328" s="100">
        <v>2</v>
      </c>
      <c r="B328" s="65" t="s">
        <v>24</v>
      </c>
      <c r="C328" s="101" t="s">
        <v>1013</v>
      </c>
      <c r="D328" s="74" t="s">
        <v>396</v>
      </c>
      <c r="E328" s="65" t="s">
        <v>617</v>
      </c>
      <c r="F328" s="460">
        <v>41092</v>
      </c>
      <c r="G328" s="460">
        <v>41391</v>
      </c>
      <c r="H328" s="68">
        <v>1215872</v>
      </c>
      <c r="I328" s="73">
        <v>503239.12</v>
      </c>
      <c r="J328" s="76"/>
      <c r="K328" s="68"/>
      <c r="L328" s="73">
        <v>0</v>
      </c>
      <c r="M328" s="68"/>
      <c r="N328" s="68">
        <v>1719111.12</v>
      </c>
      <c r="O328" s="102"/>
      <c r="P328" s="406"/>
    </row>
    <row r="329" spans="1:16" ht="45" customHeight="1">
      <c r="A329" s="100">
        <v>3</v>
      </c>
      <c r="B329" s="65" t="s">
        <v>24</v>
      </c>
      <c r="C329" s="101" t="s">
        <v>1014</v>
      </c>
      <c r="D329" s="74" t="s">
        <v>397</v>
      </c>
      <c r="E329" s="65" t="s">
        <v>825</v>
      </c>
      <c r="F329" s="372">
        <v>44655</v>
      </c>
      <c r="G329" s="372">
        <v>44789</v>
      </c>
      <c r="H329" s="68">
        <v>128906173.97</v>
      </c>
      <c r="I329" s="73">
        <v>125635713.75</v>
      </c>
      <c r="J329" s="77"/>
      <c r="K329" s="68"/>
      <c r="L329" s="73">
        <v>22682230.050000001</v>
      </c>
      <c r="M329" s="68"/>
      <c r="N329" s="68">
        <v>277224117.76999998</v>
      </c>
      <c r="O329" s="102"/>
      <c r="P329" s="406"/>
    </row>
    <row r="330" spans="1:16" ht="97.5" customHeight="1">
      <c r="A330" s="100">
        <v>4</v>
      </c>
      <c r="B330" s="65" t="s">
        <v>24</v>
      </c>
      <c r="C330" s="81" t="s">
        <v>1015</v>
      </c>
      <c r="D330" s="74" t="s">
        <v>337</v>
      </c>
      <c r="E330" s="65" t="s">
        <v>617</v>
      </c>
      <c r="F330" s="371">
        <v>41729</v>
      </c>
      <c r="G330" s="371">
        <v>41938</v>
      </c>
      <c r="H330" s="68">
        <v>302788</v>
      </c>
      <c r="I330" s="73">
        <v>0</v>
      </c>
      <c r="J330" s="68"/>
      <c r="K330" s="68"/>
      <c r="L330" s="73">
        <v>0</v>
      </c>
      <c r="M330" s="68"/>
      <c r="N330" s="68">
        <v>302788</v>
      </c>
      <c r="O330" s="102"/>
      <c r="P330" s="406"/>
    </row>
    <row r="331" spans="1:16" ht="45" customHeight="1">
      <c r="A331" s="100">
        <v>5</v>
      </c>
      <c r="B331" s="65" t="s">
        <v>24</v>
      </c>
      <c r="C331" s="81" t="s">
        <v>1016</v>
      </c>
      <c r="D331" s="74" t="s">
        <v>1017</v>
      </c>
      <c r="E331" s="65" t="s">
        <v>825</v>
      </c>
      <c r="F331" s="371">
        <v>44552</v>
      </c>
      <c r="G331" s="371">
        <v>45343</v>
      </c>
      <c r="H331" s="68">
        <v>13782701.699999999</v>
      </c>
      <c r="I331" s="73">
        <v>0</v>
      </c>
      <c r="J331" s="68"/>
      <c r="K331" s="68"/>
      <c r="L331" s="73">
        <v>0</v>
      </c>
      <c r="M331" s="68"/>
      <c r="N331" s="68">
        <v>13782701.699999999</v>
      </c>
      <c r="O331" s="102"/>
      <c r="P331" s="406"/>
    </row>
    <row r="332" spans="1:16" ht="45" customHeight="1">
      <c r="A332" s="100">
        <v>6</v>
      </c>
      <c r="B332" s="65" t="s">
        <v>24</v>
      </c>
      <c r="C332" s="81" t="s">
        <v>1018</v>
      </c>
      <c r="D332" s="74" t="s">
        <v>330</v>
      </c>
      <c r="E332" s="65" t="s">
        <v>617</v>
      </c>
      <c r="F332" s="372">
        <v>43581</v>
      </c>
      <c r="G332" s="372">
        <v>43940</v>
      </c>
      <c r="H332" s="68">
        <v>826177</v>
      </c>
      <c r="I332" s="73">
        <v>0</v>
      </c>
      <c r="J332" s="76"/>
      <c r="K332" s="68"/>
      <c r="L332" s="73">
        <v>0</v>
      </c>
      <c r="M332" s="68"/>
      <c r="N332" s="68">
        <v>826177</v>
      </c>
      <c r="O332" s="102"/>
      <c r="P332" s="406"/>
    </row>
    <row r="333" spans="1:16" ht="45" customHeight="1">
      <c r="A333" s="100">
        <v>7</v>
      </c>
      <c r="B333" s="65" t="s">
        <v>24</v>
      </c>
      <c r="C333" s="81" t="s">
        <v>1019</v>
      </c>
      <c r="D333" s="74" t="s">
        <v>36</v>
      </c>
      <c r="E333" s="74" t="s">
        <v>617</v>
      </c>
      <c r="F333" s="372">
        <v>41518</v>
      </c>
      <c r="G333" s="372">
        <v>41577</v>
      </c>
      <c r="H333" s="68">
        <v>8850</v>
      </c>
      <c r="I333" s="73">
        <v>0</v>
      </c>
      <c r="J333" s="77"/>
      <c r="K333" s="68"/>
      <c r="L333" s="73">
        <v>0</v>
      </c>
      <c r="M333" s="68"/>
      <c r="N333" s="68">
        <v>8850</v>
      </c>
      <c r="O333" s="102"/>
      <c r="P333" s="406"/>
    </row>
    <row r="334" spans="1:16" ht="45" customHeight="1">
      <c r="A334" s="100">
        <v>8</v>
      </c>
      <c r="B334" s="65" t="s">
        <v>24</v>
      </c>
      <c r="C334" s="81" t="s">
        <v>1020</v>
      </c>
      <c r="D334" s="74" t="s">
        <v>322</v>
      </c>
      <c r="E334" s="74" t="s">
        <v>825</v>
      </c>
      <c r="F334" s="372">
        <v>44949</v>
      </c>
      <c r="G334" s="372">
        <v>45248</v>
      </c>
      <c r="H334" s="68">
        <v>5908532.7300000004</v>
      </c>
      <c r="I334" s="73">
        <v>963131.25</v>
      </c>
      <c r="J334" s="68"/>
      <c r="K334" s="68"/>
      <c r="L334" s="73">
        <v>963131.25</v>
      </c>
      <c r="M334" s="68"/>
      <c r="N334" s="68">
        <v>7834795.2300000004</v>
      </c>
      <c r="O334" s="102"/>
      <c r="P334" s="406"/>
    </row>
    <row r="335" spans="1:16" ht="45" customHeight="1">
      <c r="A335" s="100">
        <v>9</v>
      </c>
      <c r="B335" s="65" t="s">
        <v>24</v>
      </c>
      <c r="C335" s="81" t="s">
        <v>1021</v>
      </c>
      <c r="D335" s="74" t="s">
        <v>397</v>
      </c>
      <c r="E335" s="65" t="s">
        <v>825</v>
      </c>
      <c r="F335" s="372">
        <v>44659</v>
      </c>
      <c r="G335" s="372">
        <v>45018</v>
      </c>
      <c r="H335" s="68">
        <v>13292570.33</v>
      </c>
      <c r="I335" s="73">
        <v>0</v>
      </c>
      <c r="J335" s="68"/>
      <c r="K335" s="68"/>
      <c r="L335" s="73">
        <v>0</v>
      </c>
      <c r="M335" s="68"/>
      <c r="N335" s="68">
        <v>13292570.33</v>
      </c>
      <c r="O335" s="102"/>
      <c r="P335" s="406"/>
    </row>
    <row r="336" spans="1:16" ht="45" customHeight="1">
      <c r="A336" s="100">
        <v>10</v>
      </c>
      <c r="B336" s="65" t="s">
        <v>24</v>
      </c>
      <c r="C336" s="81" t="s">
        <v>1022</v>
      </c>
      <c r="D336" s="74" t="s">
        <v>330</v>
      </c>
      <c r="E336" s="74" t="s">
        <v>617</v>
      </c>
      <c r="F336" s="372">
        <v>41282</v>
      </c>
      <c r="G336" s="372">
        <v>41461</v>
      </c>
      <c r="H336" s="68">
        <v>25370</v>
      </c>
      <c r="I336" s="73">
        <v>0</v>
      </c>
      <c r="J336" s="68"/>
      <c r="K336" s="68"/>
      <c r="L336" s="73">
        <v>0</v>
      </c>
      <c r="M336" s="68"/>
      <c r="N336" s="68">
        <v>25370</v>
      </c>
      <c r="O336" s="102"/>
      <c r="P336" s="406"/>
    </row>
    <row r="337" spans="1:16" ht="45" customHeight="1">
      <c r="A337" s="100">
        <v>11</v>
      </c>
      <c r="B337" s="65" t="s">
        <v>24</v>
      </c>
      <c r="C337" s="81" t="s">
        <v>1023</v>
      </c>
      <c r="D337" s="74" t="s">
        <v>1024</v>
      </c>
      <c r="E337" s="74" t="s">
        <v>617</v>
      </c>
      <c r="F337" s="372">
        <v>43770</v>
      </c>
      <c r="G337" s="372">
        <v>45057</v>
      </c>
      <c r="H337" s="68">
        <v>16599459.449999999</v>
      </c>
      <c r="I337" s="73">
        <v>8782315.1500000004</v>
      </c>
      <c r="J337" s="76"/>
      <c r="K337" s="68"/>
      <c r="L337" s="73">
        <v>1113207.26</v>
      </c>
      <c r="M337" s="68"/>
      <c r="N337" s="68">
        <v>26494981.860000003</v>
      </c>
      <c r="O337" s="102"/>
      <c r="P337" s="406"/>
    </row>
    <row r="338" spans="1:16" ht="45" customHeight="1">
      <c r="A338" s="100">
        <v>12</v>
      </c>
      <c r="B338" s="65" t="s">
        <v>24</v>
      </c>
      <c r="C338" s="81" t="s">
        <v>1025</v>
      </c>
      <c r="D338" s="74" t="s">
        <v>330</v>
      </c>
      <c r="E338" s="74" t="s">
        <v>825</v>
      </c>
      <c r="F338" s="372">
        <v>44659</v>
      </c>
      <c r="G338" s="372">
        <v>45072</v>
      </c>
      <c r="H338" s="68">
        <v>23165303.18</v>
      </c>
      <c r="I338" s="73">
        <v>0</v>
      </c>
      <c r="J338" s="77"/>
      <c r="K338" s="68"/>
      <c r="L338" s="73">
        <v>0</v>
      </c>
      <c r="M338" s="68"/>
      <c r="N338" s="68">
        <v>23165303.18</v>
      </c>
      <c r="O338" s="102"/>
      <c r="P338" s="406"/>
    </row>
    <row r="339" spans="1:16" ht="45" customHeight="1">
      <c r="A339" s="100">
        <v>13</v>
      </c>
      <c r="B339" s="65" t="s">
        <v>24</v>
      </c>
      <c r="C339" s="81" t="s">
        <v>1026</v>
      </c>
      <c r="D339" s="74" t="s">
        <v>330</v>
      </c>
      <c r="E339" s="65" t="s">
        <v>825</v>
      </c>
      <c r="F339" s="372">
        <v>44432</v>
      </c>
      <c r="G339" s="372">
        <v>44981</v>
      </c>
      <c r="H339" s="68">
        <v>18527557.620000001</v>
      </c>
      <c r="I339" s="73">
        <v>3668274.87</v>
      </c>
      <c r="J339" s="68"/>
      <c r="K339" s="68"/>
      <c r="L339" s="73">
        <v>0</v>
      </c>
      <c r="M339" s="68"/>
      <c r="N339" s="68">
        <v>22195832.490000002</v>
      </c>
      <c r="O339" s="102"/>
      <c r="P339" s="406"/>
    </row>
    <row r="340" spans="1:16" ht="45" customHeight="1">
      <c r="A340" s="100">
        <v>14</v>
      </c>
      <c r="B340" s="65" t="s">
        <v>24</v>
      </c>
      <c r="C340" s="81" t="s">
        <v>1027</v>
      </c>
      <c r="D340" s="74" t="s">
        <v>41</v>
      </c>
      <c r="E340" s="65" t="s">
        <v>825</v>
      </c>
      <c r="F340" s="372">
        <v>44666</v>
      </c>
      <c r="G340" s="372">
        <v>45205</v>
      </c>
      <c r="H340" s="68">
        <v>24798087.969999999</v>
      </c>
      <c r="I340" s="73">
        <v>14870456.6</v>
      </c>
      <c r="J340" s="68"/>
      <c r="K340" s="68"/>
      <c r="L340" s="73">
        <v>2541656.7999999998</v>
      </c>
      <c r="M340" s="68"/>
      <c r="N340" s="68">
        <v>42210201.369999997</v>
      </c>
      <c r="O340" s="102"/>
      <c r="P340" s="406"/>
    </row>
    <row r="341" spans="1:16" ht="45" customHeight="1">
      <c r="A341" s="100">
        <v>15</v>
      </c>
      <c r="B341" s="65" t="s">
        <v>24</v>
      </c>
      <c r="C341" s="81" t="s">
        <v>1028</v>
      </c>
      <c r="D341" s="74" t="s">
        <v>41</v>
      </c>
      <c r="E341" s="65" t="s">
        <v>825</v>
      </c>
      <c r="F341" s="372">
        <v>44838</v>
      </c>
      <c r="G341" s="372">
        <v>45037</v>
      </c>
      <c r="H341" s="68">
        <v>1650950.91</v>
      </c>
      <c r="I341" s="73">
        <v>0</v>
      </c>
      <c r="J341" s="76"/>
      <c r="K341" s="68"/>
      <c r="L341" s="73">
        <v>0</v>
      </c>
      <c r="M341" s="68"/>
      <c r="N341" s="68">
        <v>1650950.91</v>
      </c>
      <c r="O341" s="102"/>
      <c r="P341" s="406"/>
    </row>
    <row r="342" spans="1:16" ht="45" customHeight="1">
      <c r="A342" s="100">
        <v>16</v>
      </c>
      <c r="B342" s="65" t="s">
        <v>24</v>
      </c>
      <c r="C342" s="81" t="s">
        <v>1029</v>
      </c>
      <c r="D342" s="74" t="s">
        <v>41</v>
      </c>
      <c r="E342" s="65" t="s">
        <v>825</v>
      </c>
      <c r="F342" s="372">
        <v>44537</v>
      </c>
      <c r="G342" s="372">
        <v>44986</v>
      </c>
      <c r="H342" s="68">
        <v>3077371.84</v>
      </c>
      <c r="I342" s="73">
        <v>2949237.96</v>
      </c>
      <c r="J342" s="77"/>
      <c r="K342" s="68"/>
      <c r="L342" s="73">
        <v>624124.74</v>
      </c>
      <c r="M342" s="68"/>
      <c r="N342" s="68">
        <v>6650734.54</v>
      </c>
      <c r="O342" s="102"/>
      <c r="P342" s="406"/>
    </row>
    <row r="343" spans="1:16" ht="45" customHeight="1">
      <c r="A343" s="100">
        <v>17</v>
      </c>
      <c r="B343" s="65" t="s">
        <v>24</v>
      </c>
      <c r="C343" s="81" t="s">
        <v>1030</v>
      </c>
      <c r="D343" s="74" t="s">
        <v>336</v>
      </c>
      <c r="E343" s="65" t="s">
        <v>825</v>
      </c>
      <c r="F343" s="372">
        <v>44456</v>
      </c>
      <c r="G343" s="372">
        <v>44816</v>
      </c>
      <c r="H343" s="68">
        <v>14325232.77</v>
      </c>
      <c r="I343" s="73">
        <v>11356843.800000001</v>
      </c>
      <c r="J343" s="68"/>
      <c r="K343" s="68"/>
      <c r="L343" s="73">
        <v>0</v>
      </c>
      <c r="M343" s="68"/>
      <c r="N343" s="68">
        <v>25682076.57</v>
      </c>
      <c r="O343" s="102"/>
      <c r="P343" s="406"/>
    </row>
    <row r="344" spans="1:16" ht="45" customHeight="1">
      <c r="A344" s="100">
        <v>18</v>
      </c>
      <c r="B344" s="65" t="s">
        <v>24</v>
      </c>
      <c r="C344" s="81" t="s">
        <v>1031</v>
      </c>
      <c r="D344" s="74" t="s">
        <v>330</v>
      </c>
      <c r="E344" s="65" t="s">
        <v>825</v>
      </c>
      <c r="F344" s="372">
        <v>44901</v>
      </c>
      <c r="G344" s="372">
        <v>45440</v>
      </c>
      <c r="H344" s="68">
        <v>42124775.93</v>
      </c>
      <c r="I344" s="73">
        <v>1291097.42</v>
      </c>
      <c r="J344" s="68"/>
      <c r="K344" s="68"/>
      <c r="L344" s="73">
        <v>1291097.42</v>
      </c>
      <c r="M344" s="68"/>
      <c r="N344" s="68">
        <v>44706970.770000003</v>
      </c>
      <c r="O344" s="102"/>
      <c r="P344" s="406"/>
    </row>
    <row r="345" spans="1:16" ht="45" customHeight="1">
      <c r="A345" s="100">
        <v>19</v>
      </c>
      <c r="B345" s="65" t="s">
        <v>24</v>
      </c>
      <c r="C345" s="81" t="s">
        <v>1032</v>
      </c>
      <c r="D345" s="74" t="s">
        <v>330</v>
      </c>
      <c r="E345" s="65" t="s">
        <v>825</v>
      </c>
      <c r="F345" s="372">
        <v>44974</v>
      </c>
      <c r="G345" s="372">
        <v>44980</v>
      </c>
      <c r="H345" s="68">
        <v>708000</v>
      </c>
      <c r="I345" s="73">
        <v>708000</v>
      </c>
      <c r="J345" s="68"/>
      <c r="K345" s="68"/>
      <c r="L345" s="73">
        <v>708000</v>
      </c>
      <c r="M345" s="68"/>
      <c r="N345" s="68">
        <v>2124000</v>
      </c>
      <c r="O345" s="102"/>
      <c r="P345" s="406"/>
    </row>
    <row r="346" spans="1:16" ht="45" customHeight="1">
      <c r="A346" s="100">
        <v>20</v>
      </c>
      <c r="B346" s="65" t="s">
        <v>24</v>
      </c>
      <c r="C346" s="81" t="s">
        <v>1033</v>
      </c>
      <c r="D346" s="74" t="s">
        <v>330</v>
      </c>
      <c r="E346" s="65" t="s">
        <v>825</v>
      </c>
      <c r="F346" s="372">
        <v>44799</v>
      </c>
      <c r="G346" s="372">
        <v>45548</v>
      </c>
      <c r="H346" s="68">
        <v>42175472.049999997</v>
      </c>
      <c r="I346" s="73">
        <v>8538145.6699999999</v>
      </c>
      <c r="J346" s="76"/>
      <c r="K346" s="68"/>
      <c r="L346" s="73">
        <v>0</v>
      </c>
      <c r="M346" s="68"/>
      <c r="N346" s="68">
        <v>50713617.719999999</v>
      </c>
      <c r="O346" s="102"/>
      <c r="P346" s="406"/>
    </row>
    <row r="347" spans="1:16" ht="45" customHeight="1">
      <c r="A347" s="100">
        <v>21</v>
      </c>
      <c r="B347" s="65" t="s">
        <v>24</v>
      </c>
      <c r="C347" s="81" t="s">
        <v>1034</v>
      </c>
      <c r="D347" s="74" t="s">
        <v>330</v>
      </c>
      <c r="E347" s="65" t="s">
        <v>825</v>
      </c>
      <c r="F347" s="372">
        <v>44383</v>
      </c>
      <c r="G347" s="372">
        <v>44832</v>
      </c>
      <c r="H347" s="68">
        <v>15042273.949999999</v>
      </c>
      <c r="I347" s="73">
        <v>1665001.72</v>
      </c>
      <c r="J347" s="77"/>
      <c r="K347" s="68"/>
      <c r="L347" s="73">
        <v>302705.31</v>
      </c>
      <c r="M347" s="68"/>
      <c r="N347" s="68">
        <v>17009980.98</v>
      </c>
      <c r="O347" s="102"/>
      <c r="P347" s="406"/>
    </row>
    <row r="348" spans="1:16" ht="45" customHeight="1">
      <c r="A348" s="100">
        <v>22</v>
      </c>
      <c r="B348" s="65" t="s">
        <v>24</v>
      </c>
      <c r="C348" s="81" t="s">
        <v>1035</v>
      </c>
      <c r="D348" s="74" t="s">
        <v>330</v>
      </c>
      <c r="E348" s="65" t="s">
        <v>825</v>
      </c>
      <c r="F348" s="372">
        <v>44896</v>
      </c>
      <c r="G348" s="372">
        <v>45545</v>
      </c>
      <c r="H348" s="68">
        <v>36451203.020000003</v>
      </c>
      <c r="I348" s="73">
        <v>0</v>
      </c>
      <c r="J348" s="68"/>
      <c r="K348" s="68"/>
      <c r="L348" s="73">
        <v>0</v>
      </c>
      <c r="M348" s="68"/>
      <c r="N348" s="68">
        <v>36451203.020000003</v>
      </c>
      <c r="O348" s="102"/>
      <c r="P348" s="406"/>
    </row>
    <row r="349" spans="1:16" ht="45" customHeight="1">
      <c r="A349" s="100">
        <v>23</v>
      </c>
      <c r="B349" s="65" t="s">
        <v>24</v>
      </c>
      <c r="C349" s="81" t="s">
        <v>1036</v>
      </c>
      <c r="D349" s="74" t="s">
        <v>330</v>
      </c>
      <c r="E349" s="65" t="s">
        <v>825</v>
      </c>
      <c r="F349" s="372">
        <v>44428</v>
      </c>
      <c r="G349" s="372">
        <v>45025</v>
      </c>
      <c r="H349" s="68">
        <v>21177689.059999999</v>
      </c>
      <c r="I349" s="73">
        <v>16491435.279999999</v>
      </c>
      <c r="J349" s="68"/>
      <c r="K349" s="68"/>
      <c r="L349" s="73">
        <v>0</v>
      </c>
      <c r="M349" s="68"/>
      <c r="N349" s="68">
        <v>37669124.339999996</v>
      </c>
      <c r="O349" s="102"/>
      <c r="P349" s="406"/>
    </row>
    <row r="350" spans="1:16" ht="45" customHeight="1">
      <c r="A350" s="100">
        <v>24</v>
      </c>
      <c r="B350" s="65" t="s">
        <v>24</v>
      </c>
      <c r="C350" s="81" t="s">
        <v>1037</v>
      </c>
      <c r="D350" s="74" t="s">
        <v>330</v>
      </c>
      <c r="E350" s="65" t="s">
        <v>825</v>
      </c>
      <c r="F350" s="372">
        <v>44337</v>
      </c>
      <c r="G350" s="372">
        <v>44829</v>
      </c>
      <c r="H350" s="68">
        <v>13761609.109999999</v>
      </c>
      <c r="I350" s="73">
        <v>2191629.98</v>
      </c>
      <c r="J350" s="76"/>
      <c r="K350" s="68"/>
      <c r="L350" s="73">
        <v>284524.14</v>
      </c>
      <c r="M350" s="68"/>
      <c r="N350" s="68">
        <v>16237763.23</v>
      </c>
      <c r="O350" s="102"/>
      <c r="P350" s="406"/>
    </row>
    <row r="351" spans="1:16" ht="45" customHeight="1">
      <c r="A351" s="100">
        <v>25</v>
      </c>
      <c r="B351" s="65" t="s">
        <v>24</v>
      </c>
      <c r="C351" s="81" t="s">
        <v>1038</v>
      </c>
      <c r="D351" s="74" t="s">
        <v>330</v>
      </c>
      <c r="E351" s="65" t="s">
        <v>825</v>
      </c>
      <c r="F351" s="372">
        <v>43357</v>
      </c>
      <c r="G351" s="372">
        <v>44811</v>
      </c>
      <c r="H351" s="68">
        <v>298894</v>
      </c>
      <c r="I351" s="73">
        <v>0</v>
      </c>
      <c r="J351" s="77"/>
      <c r="K351" s="68"/>
      <c r="L351" s="73">
        <v>0</v>
      </c>
      <c r="M351" s="68"/>
      <c r="N351" s="68">
        <v>298894</v>
      </c>
      <c r="O351" s="102"/>
      <c r="P351" s="406"/>
    </row>
    <row r="352" spans="1:16" ht="45" customHeight="1">
      <c r="A352" s="100">
        <v>26</v>
      </c>
      <c r="B352" s="65" t="s">
        <v>24</v>
      </c>
      <c r="C352" s="81" t="s">
        <v>1039</v>
      </c>
      <c r="D352" s="74" t="s">
        <v>330</v>
      </c>
      <c r="E352" s="65" t="s">
        <v>825</v>
      </c>
      <c r="F352" s="372">
        <v>44316</v>
      </c>
      <c r="G352" s="372">
        <v>44744</v>
      </c>
      <c r="H352" s="68">
        <v>6990305.04</v>
      </c>
      <c r="I352" s="73">
        <v>1270511.05</v>
      </c>
      <c r="J352" s="68"/>
      <c r="K352" s="68"/>
      <c r="L352" s="73">
        <v>0</v>
      </c>
      <c r="M352" s="68"/>
      <c r="N352" s="68">
        <v>8260816.0899999999</v>
      </c>
      <c r="O352" s="102"/>
      <c r="P352" s="406"/>
    </row>
    <row r="353" spans="1:16" ht="45" customHeight="1">
      <c r="A353" s="100">
        <v>27</v>
      </c>
      <c r="B353" s="65" t="s">
        <v>24</v>
      </c>
      <c r="C353" s="81" t="s">
        <v>1040</v>
      </c>
      <c r="D353" s="74" t="s">
        <v>330</v>
      </c>
      <c r="E353" s="65" t="s">
        <v>825</v>
      </c>
      <c r="F353" s="372">
        <v>44582</v>
      </c>
      <c r="G353" s="372">
        <v>45121</v>
      </c>
      <c r="H353" s="68">
        <v>140661151.56</v>
      </c>
      <c r="I353" s="73">
        <v>38275974.460000001</v>
      </c>
      <c r="J353" s="68"/>
      <c r="K353" s="68"/>
      <c r="L353" s="73">
        <v>9346259.4100000001</v>
      </c>
      <c r="M353" s="68"/>
      <c r="N353" s="68">
        <v>188283385.43000001</v>
      </c>
      <c r="O353" s="102"/>
      <c r="P353" s="406"/>
    </row>
    <row r="354" spans="1:16" ht="45" customHeight="1">
      <c r="A354" s="100">
        <v>28</v>
      </c>
      <c r="B354" s="65" t="s">
        <v>24</v>
      </c>
      <c r="C354" s="81" t="s">
        <v>1041</v>
      </c>
      <c r="D354" s="74" t="s">
        <v>28</v>
      </c>
      <c r="E354" s="65" t="s">
        <v>825</v>
      </c>
      <c r="F354" s="372">
        <v>44567</v>
      </c>
      <c r="G354" s="372">
        <v>45070</v>
      </c>
      <c r="H354" s="68">
        <v>10910232.52</v>
      </c>
      <c r="I354" s="73">
        <v>3383653.91</v>
      </c>
      <c r="J354" s="68"/>
      <c r="K354" s="68"/>
      <c r="L354" s="73">
        <v>0</v>
      </c>
      <c r="M354" s="68"/>
      <c r="N354" s="68">
        <v>14293886.43</v>
      </c>
      <c r="O354" s="102"/>
      <c r="P354" s="406"/>
    </row>
    <row r="355" spans="1:16" ht="45" customHeight="1">
      <c r="A355" s="100">
        <v>29</v>
      </c>
      <c r="B355" s="65" t="s">
        <v>24</v>
      </c>
      <c r="C355" s="81" t="s">
        <v>1042</v>
      </c>
      <c r="D355" s="74" t="s">
        <v>330</v>
      </c>
      <c r="E355" s="65" t="s">
        <v>825</v>
      </c>
      <c r="F355" s="372">
        <v>44474</v>
      </c>
      <c r="G355" s="372">
        <v>44656</v>
      </c>
      <c r="H355" s="68">
        <v>11875207.960000001</v>
      </c>
      <c r="I355" s="73">
        <v>11098861.59</v>
      </c>
      <c r="J355" s="76"/>
      <c r="K355" s="68"/>
      <c r="L355" s="73">
        <v>0</v>
      </c>
      <c r="M355" s="68"/>
      <c r="N355" s="68">
        <v>22974069.550000001</v>
      </c>
      <c r="O355" s="102"/>
      <c r="P355" s="406"/>
    </row>
    <row r="356" spans="1:16" ht="45" customHeight="1">
      <c r="A356" s="100">
        <v>30</v>
      </c>
      <c r="B356" s="65" t="s">
        <v>24</v>
      </c>
      <c r="C356" s="81" t="s">
        <v>1043</v>
      </c>
      <c r="D356" s="74" t="s">
        <v>36</v>
      </c>
      <c r="E356" s="65" t="s">
        <v>825</v>
      </c>
      <c r="F356" s="372">
        <v>44722</v>
      </c>
      <c r="G356" s="372">
        <v>45121</v>
      </c>
      <c r="H356" s="68">
        <v>17617058.399999999</v>
      </c>
      <c r="I356" s="73">
        <v>1014984.12</v>
      </c>
      <c r="J356" s="77"/>
      <c r="K356" s="68"/>
      <c r="L356" s="73">
        <v>0</v>
      </c>
      <c r="M356" s="68"/>
      <c r="N356" s="68">
        <v>18632042.52</v>
      </c>
      <c r="O356" s="102"/>
      <c r="P356" s="406"/>
    </row>
    <row r="357" spans="1:16" ht="45" customHeight="1">
      <c r="A357" s="100">
        <v>31</v>
      </c>
      <c r="B357" s="65" t="s">
        <v>24</v>
      </c>
      <c r="C357" s="81" t="s">
        <v>1044</v>
      </c>
      <c r="D357" s="74" t="s">
        <v>330</v>
      </c>
      <c r="E357" s="65" t="s">
        <v>825</v>
      </c>
      <c r="F357" s="372">
        <v>44855</v>
      </c>
      <c r="G357" s="372">
        <v>45211</v>
      </c>
      <c r="H357" s="68">
        <v>4928730.1399999997</v>
      </c>
      <c r="I357" s="73">
        <v>0</v>
      </c>
      <c r="J357" s="68"/>
      <c r="K357" s="68"/>
      <c r="L357" s="73">
        <v>0</v>
      </c>
      <c r="M357" s="68"/>
      <c r="N357" s="68">
        <v>4928730.1399999997</v>
      </c>
      <c r="O357" s="102"/>
      <c r="P357" s="406"/>
    </row>
    <row r="358" spans="1:16" ht="45" customHeight="1">
      <c r="A358" s="100">
        <v>32</v>
      </c>
      <c r="B358" s="65" t="s">
        <v>24</v>
      </c>
      <c r="C358" s="81" t="s">
        <v>1045</v>
      </c>
      <c r="D358" s="74" t="s">
        <v>330</v>
      </c>
      <c r="E358" s="65" t="s">
        <v>825</v>
      </c>
      <c r="F358" s="372">
        <v>44945</v>
      </c>
      <c r="G358" s="372">
        <v>45395</v>
      </c>
      <c r="H358" s="68">
        <v>37279303.189999998</v>
      </c>
      <c r="I358" s="73">
        <v>0</v>
      </c>
      <c r="J358" s="68"/>
      <c r="K358" s="68"/>
      <c r="L358" s="73">
        <v>0</v>
      </c>
      <c r="M358" s="68"/>
      <c r="N358" s="68">
        <v>37279303.189999998</v>
      </c>
      <c r="O358" s="102"/>
      <c r="P358" s="406"/>
    </row>
    <row r="359" spans="1:16" ht="45" customHeight="1">
      <c r="A359" s="100">
        <v>33</v>
      </c>
      <c r="B359" s="65" t="s">
        <v>24</v>
      </c>
      <c r="C359" s="81" t="s">
        <v>1046</v>
      </c>
      <c r="D359" s="74" t="s">
        <v>397</v>
      </c>
      <c r="E359" s="65" t="s">
        <v>825</v>
      </c>
      <c r="F359" s="372">
        <v>44852</v>
      </c>
      <c r="G359" s="372">
        <v>45451</v>
      </c>
      <c r="H359" s="68">
        <v>266089920.55000001</v>
      </c>
      <c r="I359" s="73">
        <v>17580921.629999999</v>
      </c>
      <c r="J359" s="76"/>
      <c r="K359" s="68"/>
      <c r="L359" s="73">
        <v>6348917.5199999996</v>
      </c>
      <c r="M359" s="68"/>
      <c r="N359" s="68">
        <v>290019759.69999999</v>
      </c>
      <c r="O359" s="102"/>
      <c r="P359" s="406"/>
    </row>
    <row r="360" spans="1:16" ht="45" customHeight="1">
      <c r="A360" s="100">
        <v>34</v>
      </c>
      <c r="B360" s="65" t="s">
        <v>24</v>
      </c>
      <c r="C360" s="81" t="s">
        <v>1047</v>
      </c>
      <c r="D360" s="74" t="s">
        <v>397</v>
      </c>
      <c r="E360" s="65" t="s">
        <v>825</v>
      </c>
      <c r="F360" s="372">
        <v>44515</v>
      </c>
      <c r="G360" s="372">
        <v>45093</v>
      </c>
      <c r="H360" s="68">
        <v>115713177.36</v>
      </c>
      <c r="I360" s="73">
        <v>115713177.36</v>
      </c>
      <c r="J360" s="77"/>
      <c r="K360" s="68"/>
      <c r="L360" s="73">
        <v>22487860.559999999</v>
      </c>
      <c r="M360" s="68"/>
      <c r="N360" s="68">
        <v>253914215.28</v>
      </c>
      <c r="O360" s="102"/>
      <c r="P360" s="406"/>
    </row>
    <row r="361" spans="1:16" ht="45" customHeight="1">
      <c r="A361" s="100">
        <v>35</v>
      </c>
      <c r="B361" s="65" t="s">
        <v>24</v>
      </c>
      <c r="C361" s="81" t="s">
        <v>1048</v>
      </c>
      <c r="D361" s="74" t="s">
        <v>330</v>
      </c>
      <c r="E361" s="65" t="s">
        <v>825</v>
      </c>
      <c r="F361" s="372">
        <v>44965</v>
      </c>
      <c r="G361" s="372">
        <v>45414</v>
      </c>
      <c r="H361" s="68">
        <v>19656343.84</v>
      </c>
      <c r="I361" s="73">
        <v>0</v>
      </c>
      <c r="J361" s="68"/>
      <c r="K361" s="68"/>
      <c r="L361" s="73">
        <v>0</v>
      </c>
      <c r="M361" s="68"/>
      <c r="N361" s="68">
        <v>19656343.84</v>
      </c>
      <c r="O361" s="102"/>
      <c r="P361" s="406"/>
    </row>
    <row r="362" spans="1:16" ht="45" customHeight="1">
      <c r="A362" s="100">
        <v>36</v>
      </c>
      <c r="B362" s="65" t="s">
        <v>24</v>
      </c>
      <c r="C362" s="81" t="s">
        <v>1049</v>
      </c>
      <c r="D362" s="74" t="s">
        <v>330</v>
      </c>
      <c r="E362" s="65" t="s">
        <v>825</v>
      </c>
      <c r="F362" s="372">
        <v>44519</v>
      </c>
      <c r="G362" s="372">
        <v>44876</v>
      </c>
      <c r="H362" s="68">
        <v>10785822.43</v>
      </c>
      <c r="I362" s="73">
        <v>10051868.49</v>
      </c>
      <c r="J362" s="68"/>
      <c r="K362" s="68"/>
      <c r="L362" s="73">
        <v>0</v>
      </c>
      <c r="M362" s="68"/>
      <c r="N362" s="68">
        <v>20837690.920000002</v>
      </c>
      <c r="O362" s="102"/>
      <c r="P362" s="406"/>
    </row>
    <row r="363" spans="1:16" ht="45" customHeight="1">
      <c r="A363" s="100">
        <v>37</v>
      </c>
      <c r="B363" s="65" t="s">
        <v>24</v>
      </c>
      <c r="C363" s="81" t="s">
        <v>1050</v>
      </c>
      <c r="D363" s="74" t="s">
        <v>330</v>
      </c>
      <c r="E363" s="65" t="s">
        <v>825</v>
      </c>
      <c r="F363" s="372">
        <v>44896</v>
      </c>
      <c r="G363" s="372">
        <v>45545</v>
      </c>
      <c r="H363" s="68">
        <v>96641923.819999993</v>
      </c>
      <c r="I363" s="73">
        <v>0</v>
      </c>
      <c r="J363" s="68"/>
      <c r="K363" s="68"/>
      <c r="L363" s="73">
        <v>0</v>
      </c>
      <c r="M363" s="68"/>
      <c r="N363" s="68">
        <v>96641923.819999993</v>
      </c>
      <c r="O363" s="102"/>
      <c r="P363" s="406"/>
    </row>
    <row r="364" spans="1:16" ht="45" customHeight="1">
      <c r="A364" s="100">
        <v>38</v>
      </c>
      <c r="B364" s="65" t="s">
        <v>24</v>
      </c>
      <c r="C364" s="81" t="s">
        <v>1051</v>
      </c>
      <c r="D364" s="74" t="s">
        <v>330</v>
      </c>
      <c r="E364" s="65" t="s">
        <v>825</v>
      </c>
      <c r="F364" s="372">
        <v>44368</v>
      </c>
      <c r="G364" s="372">
        <v>44907</v>
      </c>
      <c r="H364" s="68">
        <v>9256471.4499999993</v>
      </c>
      <c r="I364" s="73">
        <v>9256471.4499999993</v>
      </c>
      <c r="J364" s="76"/>
      <c r="K364" s="68"/>
      <c r="L364" s="73">
        <v>1401118.9</v>
      </c>
      <c r="M364" s="68"/>
      <c r="N364" s="68">
        <v>19914061.799999997</v>
      </c>
      <c r="O364" s="102"/>
      <c r="P364" s="406"/>
    </row>
    <row r="365" spans="1:16" ht="45" customHeight="1">
      <c r="A365" s="100">
        <v>39</v>
      </c>
      <c r="B365" s="65" t="s">
        <v>24</v>
      </c>
      <c r="C365" s="81" t="s">
        <v>1052</v>
      </c>
      <c r="D365" s="74" t="s">
        <v>330</v>
      </c>
      <c r="E365" s="65" t="s">
        <v>825</v>
      </c>
      <c r="F365" s="372">
        <v>44536</v>
      </c>
      <c r="G365" s="372">
        <v>45036</v>
      </c>
      <c r="H365" s="68">
        <v>9390623.5800000001</v>
      </c>
      <c r="I365" s="73">
        <v>0</v>
      </c>
      <c r="J365" s="77"/>
      <c r="K365" s="68"/>
      <c r="L365" s="73">
        <v>0</v>
      </c>
      <c r="M365" s="68"/>
      <c r="N365" s="68">
        <v>9390623.5800000001</v>
      </c>
      <c r="O365" s="102"/>
      <c r="P365" s="406"/>
    </row>
    <row r="366" spans="1:16" ht="45" customHeight="1">
      <c r="A366" s="100">
        <v>40</v>
      </c>
      <c r="B366" s="65" t="s">
        <v>24</v>
      </c>
      <c r="C366" s="81" t="s">
        <v>1053</v>
      </c>
      <c r="D366" s="74" t="s">
        <v>398</v>
      </c>
      <c r="E366" s="65" t="s">
        <v>825</v>
      </c>
      <c r="F366" s="372">
        <v>44432</v>
      </c>
      <c r="G366" s="372">
        <v>44971</v>
      </c>
      <c r="H366" s="68">
        <v>72375418.840000004</v>
      </c>
      <c r="I366" s="73">
        <v>5615446.21</v>
      </c>
      <c r="J366" s="68"/>
      <c r="K366" s="68"/>
      <c r="L366" s="73">
        <v>0</v>
      </c>
      <c r="M366" s="68"/>
      <c r="N366" s="68">
        <v>77990865.049999997</v>
      </c>
      <c r="O366" s="102"/>
      <c r="P366" s="406"/>
    </row>
    <row r="367" spans="1:16" ht="45" customHeight="1">
      <c r="A367" s="100">
        <v>41</v>
      </c>
      <c r="B367" s="65" t="s">
        <v>24</v>
      </c>
      <c r="C367" s="81" t="s">
        <v>1054</v>
      </c>
      <c r="D367" s="74" t="s">
        <v>28</v>
      </c>
      <c r="E367" s="65" t="s">
        <v>825</v>
      </c>
      <c r="F367" s="372">
        <v>44939</v>
      </c>
      <c r="G367" s="372">
        <v>45478</v>
      </c>
      <c r="H367" s="68">
        <v>32144076.079999998</v>
      </c>
      <c r="I367" s="73">
        <v>0</v>
      </c>
      <c r="J367" s="68"/>
      <c r="K367" s="68"/>
      <c r="L367" s="73">
        <v>0</v>
      </c>
      <c r="M367" s="68"/>
      <c r="N367" s="68">
        <v>32144076.079999998</v>
      </c>
      <c r="O367" s="102"/>
      <c r="P367" s="406"/>
    </row>
    <row r="368" spans="1:16" ht="45" customHeight="1">
      <c r="A368" s="100">
        <v>42</v>
      </c>
      <c r="B368" s="65" t="s">
        <v>24</v>
      </c>
      <c r="C368" s="81" t="s">
        <v>1055</v>
      </c>
      <c r="D368" s="74" t="s">
        <v>28</v>
      </c>
      <c r="E368" s="65" t="s">
        <v>825</v>
      </c>
      <c r="F368" s="372">
        <v>44883</v>
      </c>
      <c r="G368" s="372">
        <v>45535</v>
      </c>
      <c r="H368" s="68">
        <v>50739874.829999998</v>
      </c>
      <c r="I368" s="73">
        <v>0</v>
      </c>
      <c r="J368" s="76"/>
      <c r="K368" s="68"/>
      <c r="L368" s="73">
        <v>0</v>
      </c>
      <c r="M368" s="68"/>
      <c r="N368" s="68">
        <v>50739874.829999998</v>
      </c>
      <c r="O368" s="102"/>
      <c r="P368" s="406"/>
    </row>
    <row r="369" spans="1:16" ht="45" customHeight="1">
      <c r="A369" s="100">
        <v>43</v>
      </c>
      <c r="B369" s="65" t="s">
        <v>24</v>
      </c>
      <c r="C369" s="81" t="s">
        <v>1056</v>
      </c>
      <c r="D369" s="74" t="s">
        <v>28</v>
      </c>
      <c r="E369" s="65" t="s">
        <v>825</v>
      </c>
      <c r="F369" s="372">
        <v>44795</v>
      </c>
      <c r="G369" s="372">
        <v>45592</v>
      </c>
      <c r="H369" s="68">
        <v>26098776.98</v>
      </c>
      <c r="I369" s="73">
        <v>6167461.5499999998</v>
      </c>
      <c r="J369" s="77"/>
      <c r="K369" s="68"/>
      <c r="L369" s="73">
        <v>6167461.5499999998</v>
      </c>
      <c r="M369" s="68"/>
      <c r="N369" s="68">
        <v>38433700.079999998</v>
      </c>
      <c r="O369" s="102"/>
      <c r="P369" s="406"/>
    </row>
    <row r="370" spans="1:16" ht="45" customHeight="1">
      <c r="A370" s="100">
        <v>44</v>
      </c>
      <c r="B370" s="65" t="s">
        <v>24</v>
      </c>
      <c r="C370" s="81" t="s">
        <v>1057</v>
      </c>
      <c r="D370" s="74" t="s">
        <v>30</v>
      </c>
      <c r="E370" s="65" t="s">
        <v>825</v>
      </c>
      <c r="F370" s="372">
        <v>41368</v>
      </c>
      <c r="G370" s="372">
        <v>41517</v>
      </c>
      <c r="H370" s="68">
        <v>40120</v>
      </c>
      <c r="I370" s="73">
        <v>0</v>
      </c>
      <c r="J370" s="68"/>
      <c r="K370" s="68"/>
      <c r="L370" s="73">
        <v>0</v>
      </c>
      <c r="M370" s="68"/>
      <c r="N370" s="68">
        <v>40120</v>
      </c>
      <c r="O370" s="102"/>
      <c r="P370" s="406"/>
    </row>
    <row r="371" spans="1:16" ht="45" customHeight="1">
      <c r="A371" s="100">
        <v>45</v>
      </c>
      <c r="B371" s="65" t="s">
        <v>24</v>
      </c>
      <c r="C371" s="81" t="s">
        <v>1058</v>
      </c>
      <c r="D371" s="74" t="s">
        <v>398</v>
      </c>
      <c r="E371" s="65" t="s">
        <v>617</v>
      </c>
      <c r="F371" s="372">
        <v>44638</v>
      </c>
      <c r="G371" s="372">
        <v>44937</v>
      </c>
      <c r="H371" s="68">
        <v>2174740</v>
      </c>
      <c r="I371" s="73">
        <v>0</v>
      </c>
      <c r="J371" s="68"/>
      <c r="K371" s="68"/>
      <c r="L371" s="73">
        <v>0</v>
      </c>
      <c r="M371" s="68"/>
      <c r="N371" s="68">
        <v>2174740</v>
      </c>
      <c r="O371" s="102"/>
      <c r="P371" s="406"/>
    </row>
    <row r="372" spans="1:16" ht="45" customHeight="1">
      <c r="A372" s="100">
        <v>46</v>
      </c>
      <c r="B372" s="65" t="s">
        <v>24</v>
      </c>
      <c r="C372" s="81" t="s">
        <v>1059</v>
      </c>
      <c r="D372" s="74" t="s">
        <v>330</v>
      </c>
      <c r="E372" s="65" t="s">
        <v>825</v>
      </c>
      <c r="F372" s="372">
        <v>44386</v>
      </c>
      <c r="G372" s="372">
        <v>44445</v>
      </c>
      <c r="H372" s="68">
        <v>208278.78</v>
      </c>
      <c r="I372" s="73">
        <v>187197.09</v>
      </c>
      <c r="J372" s="68"/>
      <c r="K372" s="68"/>
      <c r="L372" s="73">
        <v>0</v>
      </c>
      <c r="M372" s="68"/>
      <c r="N372" s="68">
        <v>395475.87</v>
      </c>
      <c r="O372" s="102"/>
      <c r="P372" s="406"/>
    </row>
    <row r="373" spans="1:16" ht="45" customHeight="1">
      <c r="A373" s="100">
        <v>47</v>
      </c>
      <c r="B373" s="65" t="s">
        <v>24</v>
      </c>
      <c r="C373" s="81" t="s">
        <v>1060</v>
      </c>
      <c r="D373" s="74" t="s">
        <v>335</v>
      </c>
      <c r="E373" s="65" t="s">
        <v>825</v>
      </c>
      <c r="F373" s="372">
        <v>43433</v>
      </c>
      <c r="G373" s="372">
        <v>43633</v>
      </c>
      <c r="H373" s="68">
        <v>81715</v>
      </c>
      <c r="I373" s="73">
        <v>0</v>
      </c>
      <c r="J373" s="76"/>
      <c r="K373" s="68"/>
      <c r="L373" s="73">
        <v>0</v>
      </c>
      <c r="M373" s="68"/>
      <c r="N373" s="68">
        <v>81715</v>
      </c>
      <c r="O373" s="102"/>
      <c r="P373" s="406"/>
    </row>
    <row r="374" spans="1:16" ht="45" customHeight="1">
      <c r="A374" s="100">
        <v>48</v>
      </c>
      <c r="B374" s="65" t="s">
        <v>24</v>
      </c>
      <c r="C374" s="81" t="s">
        <v>1061</v>
      </c>
      <c r="D374" s="74" t="s">
        <v>396</v>
      </c>
      <c r="E374" s="65" t="s">
        <v>825</v>
      </c>
      <c r="F374" s="372">
        <v>44771</v>
      </c>
      <c r="G374" s="372">
        <v>45341</v>
      </c>
      <c r="H374" s="68">
        <v>11267244.57</v>
      </c>
      <c r="I374" s="73">
        <v>0</v>
      </c>
      <c r="J374" s="77"/>
      <c r="K374" s="68"/>
      <c r="L374" s="73">
        <v>0</v>
      </c>
      <c r="M374" s="68"/>
      <c r="N374" s="68">
        <v>11267244.57</v>
      </c>
      <c r="O374" s="102"/>
      <c r="P374" s="406"/>
    </row>
    <row r="375" spans="1:16" ht="45" customHeight="1">
      <c r="A375" s="100">
        <v>49</v>
      </c>
      <c r="B375" s="65" t="s">
        <v>24</v>
      </c>
      <c r="C375" s="81" t="s">
        <v>1062</v>
      </c>
      <c r="D375" s="74" t="s">
        <v>396</v>
      </c>
      <c r="E375" s="65" t="s">
        <v>825</v>
      </c>
      <c r="F375" s="372">
        <v>41709</v>
      </c>
      <c r="G375" s="372">
        <v>42014</v>
      </c>
      <c r="H375" s="68">
        <v>1167020</v>
      </c>
      <c r="I375" s="73">
        <v>0</v>
      </c>
      <c r="J375" s="68"/>
      <c r="K375" s="68"/>
      <c r="L375" s="73">
        <v>0</v>
      </c>
      <c r="M375" s="68"/>
      <c r="N375" s="68">
        <v>1167020</v>
      </c>
      <c r="O375" s="102"/>
      <c r="P375" s="406"/>
    </row>
    <row r="376" spans="1:16" ht="45" customHeight="1">
      <c r="A376" s="100">
        <v>50</v>
      </c>
      <c r="B376" s="65" t="s">
        <v>24</v>
      </c>
      <c r="C376" s="81" t="s">
        <v>1063</v>
      </c>
      <c r="D376" s="74" t="s">
        <v>330</v>
      </c>
      <c r="E376" s="65" t="s">
        <v>825</v>
      </c>
      <c r="F376" s="372">
        <v>43878</v>
      </c>
      <c r="G376" s="372">
        <v>45072</v>
      </c>
      <c r="H376" s="68">
        <v>76991080.799999997</v>
      </c>
      <c r="I376" s="73">
        <v>49415272.859999999</v>
      </c>
      <c r="J376" s="68"/>
      <c r="K376" s="68"/>
      <c r="L376" s="73">
        <v>10021500.140000001</v>
      </c>
      <c r="M376" s="68"/>
      <c r="N376" s="68">
        <v>136427853.80000001</v>
      </c>
      <c r="O376" s="102"/>
      <c r="P376" s="406"/>
    </row>
    <row r="377" spans="1:16" ht="45" customHeight="1">
      <c r="A377" s="100">
        <v>51</v>
      </c>
      <c r="B377" s="65" t="s">
        <v>24</v>
      </c>
      <c r="C377" s="81" t="s">
        <v>1064</v>
      </c>
      <c r="D377" s="74" t="s">
        <v>35</v>
      </c>
      <c r="E377" s="65" t="s">
        <v>825</v>
      </c>
      <c r="F377" s="372">
        <v>44460</v>
      </c>
      <c r="G377" s="372">
        <v>44972</v>
      </c>
      <c r="H377" s="68">
        <v>3902242.7</v>
      </c>
      <c r="I377" s="73">
        <v>3059268.02</v>
      </c>
      <c r="J377" s="76"/>
      <c r="K377" s="68"/>
      <c r="L377" s="73">
        <v>0</v>
      </c>
      <c r="M377" s="68"/>
      <c r="N377" s="68">
        <v>6961510.7200000007</v>
      </c>
      <c r="O377" s="102"/>
      <c r="P377" s="406"/>
    </row>
    <row r="378" spans="1:16" ht="45" customHeight="1">
      <c r="A378" s="100">
        <v>52</v>
      </c>
      <c r="B378" s="65" t="s">
        <v>24</v>
      </c>
      <c r="C378" s="81" t="s">
        <v>1065</v>
      </c>
      <c r="D378" s="74" t="s">
        <v>35</v>
      </c>
      <c r="E378" s="65" t="s">
        <v>825</v>
      </c>
      <c r="F378" s="372">
        <v>44446</v>
      </c>
      <c r="G378" s="372">
        <v>44877</v>
      </c>
      <c r="H378" s="68">
        <v>6531003.9900000002</v>
      </c>
      <c r="I378" s="73">
        <v>6531003.46</v>
      </c>
      <c r="J378" s="77"/>
      <c r="K378" s="68"/>
      <c r="L378" s="73">
        <v>1217113.95</v>
      </c>
      <c r="M378" s="68"/>
      <c r="N378" s="68">
        <v>14279121.399999999</v>
      </c>
      <c r="O378" s="102"/>
      <c r="P378" s="406"/>
    </row>
    <row r="379" spans="1:16" ht="45" customHeight="1">
      <c r="A379" s="100">
        <v>53</v>
      </c>
      <c r="B379" s="65" t="s">
        <v>24</v>
      </c>
      <c r="C379" s="81" t="s">
        <v>1066</v>
      </c>
      <c r="D379" s="74" t="s">
        <v>35</v>
      </c>
      <c r="E379" s="65" t="s">
        <v>825</v>
      </c>
      <c r="F379" s="372">
        <v>44432</v>
      </c>
      <c r="G379" s="372">
        <v>44791</v>
      </c>
      <c r="H379" s="68">
        <v>19988883.579999998</v>
      </c>
      <c r="I379" s="73">
        <v>6432228.4400000004</v>
      </c>
      <c r="J379" s="68"/>
      <c r="K379" s="68"/>
      <c r="L379" s="73">
        <v>0</v>
      </c>
      <c r="M379" s="68"/>
      <c r="N379" s="68">
        <v>26421112.02</v>
      </c>
      <c r="O379" s="102"/>
      <c r="P379" s="406"/>
    </row>
    <row r="380" spans="1:16" ht="45" customHeight="1">
      <c r="A380" s="100">
        <v>54</v>
      </c>
      <c r="B380" s="65" t="s">
        <v>24</v>
      </c>
      <c r="C380" s="81" t="s">
        <v>1067</v>
      </c>
      <c r="D380" s="74" t="s">
        <v>35</v>
      </c>
      <c r="E380" s="65" t="s">
        <v>617</v>
      </c>
      <c r="F380" s="372">
        <v>41299</v>
      </c>
      <c r="G380" s="372">
        <v>41498</v>
      </c>
      <c r="H380" s="68">
        <v>8720.2000000000007</v>
      </c>
      <c r="I380" s="73">
        <v>0</v>
      </c>
      <c r="J380" s="68"/>
      <c r="K380" s="68"/>
      <c r="L380" s="73">
        <v>0</v>
      </c>
      <c r="M380" s="68"/>
      <c r="N380" s="68">
        <v>8720.2000000000007</v>
      </c>
      <c r="O380" s="102"/>
      <c r="P380" s="406"/>
    </row>
    <row r="381" spans="1:16" ht="45" customHeight="1">
      <c r="A381" s="100">
        <v>55</v>
      </c>
      <c r="B381" s="65" t="s">
        <v>24</v>
      </c>
      <c r="C381" s="81" t="s">
        <v>1068</v>
      </c>
      <c r="D381" s="74" t="s">
        <v>398</v>
      </c>
      <c r="E381" s="65" t="s">
        <v>825</v>
      </c>
      <c r="F381" s="372">
        <v>43347</v>
      </c>
      <c r="G381" s="372">
        <v>44749</v>
      </c>
      <c r="H381" s="68">
        <v>70777494.849999994</v>
      </c>
      <c r="I381" s="73">
        <v>63596869.32</v>
      </c>
      <c r="J381" s="68"/>
      <c r="K381" s="68"/>
      <c r="L381" s="73">
        <v>944615</v>
      </c>
      <c r="M381" s="68"/>
      <c r="N381" s="68">
        <v>135318979.16999999</v>
      </c>
      <c r="O381" s="102"/>
      <c r="P381" s="406"/>
    </row>
    <row r="382" spans="1:16" ht="45" customHeight="1">
      <c r="A382" s="100">
        <v>56</v>
      </c>
      <c r="B382" s="65" t="s">
        <v>24</v>
      </c>
      <c r="C382" s="81" t="s">
        <v>1069</v>
      </c>
      <c r="D382" s="74" t="s">
        <v>398</v>
      </c>
      <c r="E382" s="65" t="s">
        <v>617</v>
      </c>
      <c r="F382" s="372">
        <v>41331</v>
      </c>
      <c r="G382" s="372">
        <v>41510</v>
      </c>
      <c r="H382" s="68">
        <v>61360</v>
      </c>
      <c r="I382" s="73">
        <v>0</v>
      </c>
      <c r="J382" s="76"/>
      <c r="K382" s="68"/>
      <c r="L382" s="73">
        <v>0</v>
      </c>
      <c r="M382" s="68"/>
      <c r="N382" s="68">
        <v>61360</v>
      </c>
      <c r="O382" s="102"/>
      <c r="P382" s="406"/>
    </row>
    <row r="383" spans="1:16" ht="45" customHeight="1">
      <c r="A383" s="100">
        <v>57</v>
      </c>
      <c r="B383" s="65" t="s">
        <v>24</v>
      </c>
      <c r="C383" s="81" t="s">
        <v>1070</v>
      </c>
      <c r="D383" s="74" t="s">
        <v>332</v>
      </c>
      <c r="E383" s="65" t="s">
        <v>825</v>
      </c>
      <c r="F383" s="372">
        <v>44365</v>
      </c>
      <c r="G383" s="372">
        <v>44943</v>
      </c>
      <c r="H383" s="68">
        <v>12134518.130000001</v>
      </c>
      <c r="I383" s="73">
        <v>9438586.0700000003</v>
      </c>
      <c r="J383" s="77"/>
      <c r="K383" s="68"/>
      <c r="L383" s="73">
        <v>0</v>
      </c>
      <c r="M383" s="68"/>
      <c r="N383" s="68">
        <v>21573104.200000003</v>
      </c>
      <c r="O383" s="102"/>
      <c r="P383" s="406"/>
    </row>
    <row r="384" spans="1:16" ht="45" customHeight="1">
      <c r="A384" s="100">
        <v>58</v>
      </c>
      <c r="B384" s="65" t="s">
        <v>24</v>
      </c>
      <c r="C384" s="81" t="s">
        <v>1071</v>
      </c>
      <c r="D384" s="74" t="s">
        <v>26</v>
      </c>
      <c r="E384" s="65" t="s">
        <v>825</v>
      </c>
      <c r="F384" s="372">
        <v>44823</v>
      </c>
      <c r="G384" s="372">
        <v>45026</v>
      </c>
      <c r="H384" s="68">
        <v>24585989.760000002</v>
      </c>
      <c r="I384" s="73">
        <v>23537653.84</v>
      </c>
      <c r="J384" s="68"/>
      <c r="K384" s="68"/>
      <c r="L384" s="73">
        <v>5956718.7300000004</v>
      </c>
      <c r="M384" s="68"/>
      <c r="N384" s="68">
        <v>54080362.329999998</v>
      </c>
      <c r="O384" s="102"/>
      <c r="P384" s="406"/>
    </row>
    <row r="385" spans="1:16" ht="45" customHeight="1">
      <c r="A385" s="100">
        <v>59</v>
      </c>
      <c r="B385" s="65" t="s">
        <v>24</v>
      </c>
      <c r="C385" s="81" t="s">
        <v>1072</v>
      </c>
      <c r="D385" s="74" t="s">
        <v>337</v>
      </c>
      <c r="E385" s="65" t="s">
        <v>972</v>
      </c>
      <c r="F385" s="372">
        <v>44854</v>
      </c>
      <c r="G385" s="372">
        <v>44944</v>
      </c>
      <c r="H385" s="68">
        <v>2264420</v>
      </c>
      <c r="I385" s="73">
        <v>1540510.31</v>
      </c>
      <c r="J385" s="68"/>
      <c r="K385" s="68"/>
      <c r="L385" s="73">
        <v>1540510.31</v>
      </c>
      <c r="M385" s="68"/>
      <c r="N385" s="68">
        <v>5345440.62</v>
      </c>
      <c r="O385" s="102"/>
      <c r="P385" s="406"/>
    </row>
    <row r="386" spans="1:16" ht="45" customHeight="1">
      <c r="A386" s="100">
        <v>60</v>
      </c>
      <c r="B386" s="65" t="s">
        <v>24</v>
      </c>
      <c r="C386" s="81" t="s">
        <v>1073</v>
      </c>
      <c r="D386" s="74" t="s">
        <v>319</v>
      </c>
      <c r="E386" s="65" t="s">
        <v>402</v>
      </c>
      <c r="F386" s="372">
        <v>44866</v>
      </c>
      <c r="G386" s="372">
        <v>45106</v>
      </c>
      <c r="H386" s="68">
        <v>19980152.940000001</v>
      </c>
      <c r="I386" s="73">
        <v>0</v>
      </c>
      <c r="J386" s="76"/>
      <c r="K386" s="68"/>
      <c r="L386" s="73">
        <v>0</v>
      </c>
      <c r="M386" s="68"/>
      <c r="N386" s="68">
        <v>19980152.940000001</v>
      </c>
      <c r="O386" s="102"/>
      <c r="P386" s="406"/>
    </row>
    <row r="387" spans="1:16" ht="45" customHeight="1">
      <c r="A387" s="100">
        <v>61</v>
      </c>
      <c r="B387" s="65" t="s">
        <v>24</v>
      </c>
      <c r="C387" s="81" t="s">
        <v>1074</v>
      </c>
      <c r="D387" s="74" t="s">
        <v>322</v>
      </c>
      <c r="E387" s="65" t="s">
        <v>402</v>
      </c>
      <c r="F387" s="372">
        <v>44900</v>
      </c>
      <c r="G387" s="372">
        <v>45620</v>
      </c>
      <c r="H387" s="68">
        <v>260464151.75999999</v>
      </c>
      <c r="I387" s="73">
        <v>0</v>
      </c>
      <c r="J387" s="77"/>
      <c r="K387" s="68"/>
      <c r="L387" s="73">
        <v>11644932.880000001</v>
      </c>
      <c r="M387" s="68"/>
      <c r="N387" s="68">
        <v>272109084.63999999</v>
      </c>
      <c r="O387" s="102"/>
      <c r="P387" s="406"/>
    </row>
    <row r="388" spans="1:16" ht="45" customHeight="1">
      <c r="A388" s="100">
        <v>62</v>
      </c>
      <c r="B388" s="65" t="s">
        <v>24</v>
      </c>
      <c r="C388" s="81" t="s">
        <v>1075</v>
      </c>
      <c r="D388" s="74" t="s">
        <v>41</v>
      </c>
      <c r="E388" s="65" t="s">
        <v>972</v>
      </c>
      <c r="F388" s="372">
        <v>44865</v>
      </c>
      <c r="G388" s="372">
        <v>44955</v>
      </c>
      <c r="H388" s="68">
        <v>3348840</v>
      </c>
      <c r="I388" s="73">
        <v>0</v>
      </c>
      <c r="J388" s="68"/>
      <c r="K388" s="68"/>
      <c r="L388" s="73">
        <v>484548.25</v>
      </c>
      <c r="M388" s="68"/>
      <c r="N388" s="68">
        <v>3833388.25</v>
      </c>
      <c r="O388" s="102"/>
      <c r="P388" s="406"/>
    </row>
    <row r="389" spans="1:16" ht="45" customHeight="1">
      <c r="A389" s="100">
        <v>63</v>
      </c>
      <c r="B389" s="65" t="s">
        <v>24</v>
      </c>
      <c r="C389" s="81" t="s">
        <v>1076</v>
      </c>
      <c r="D389" s="74" t="s">
        <v>317</v>
      </c>
      <c r="E389" s="65" t="s">
        <v>402</v>
      </c>
      <c r="F389" s="372">
        <v>44805</v>
      </c>
      <c r="G389" s="372">
        <v>45135</v>
      </c>
      <c r="H389" s="68">
        <v>130111944.28</v>
      </c>
      <c r="I389" s="73">
        <v>0</v>
      </c>
      <c r="J389" s="68"/>
      <c r="K389" s="68"/>
      <c r="L389" s="73">
        <v>35155384.990000002</v>
      </c>
      <c r="M389" s="68"/>
      <c r="N389" s="68">
        <v>165267329.27000001</v>
      </c>
      <c r="O389" s="102"/>
      <c r="P389" s="406"/>
    </row>
    <row r="390" spans="1:16" ht="45" customHeight="1">
      <c r="A390" s="100">
        <v>64</v>
      </c>
      <c r="B390" s="65" t="s">
        <v>24</v>
      </c>
      <c r="C390" s="81" t="s">
        <v>1077</v>
      </c>
      <c r="D390" s="74" t="s">
        <v>331</v>
      </c>
      <c r="E390" s="65" t="s">
        <v>972</v>
      </c>
      <c r="F390" s="372">
        <v>44931</v>
      </c>
      <c r="G390" s="372">
        <v>44976</v>
      </c>
      <c r="H390" s="68">
        <v>5840882</v>
      </c>
      <c r="I390" s="73">
        <v>0</v>
      </c>
      <c r="J390" s="68"/>
      <c r="K390" s="68"/>
      <c r="L390" s="73">
        <v>950777.29</v>
      </c>
      <c r="M390" s="68"/>
      <c r="N390" s="68">
        <v>6791659.29</v>
      </c>
      <c r="O390" s="102"/>
      <c r="P390" s="406"/>
    </row>
    <row r="391" spans="1:16" ht="45" customHeight="1">
      <c r="A391" s="100">
        <v>65</v>
      </c>
      <c r="B391" s="65" t="s">
        <v>24</v>
      </c>
      <c r="C391" s="81" t="s">
        <v>1078</v>
      </c>
      <c r="D391" s="74" t="s">
        <v>36</v>
      </c>
      <c r="E391" s="65" t="s">
        <v>972</v>
      </c>
      <c r="F391" s="372">
        <v>44932</v>
      </c>
      <c r="G391" s="372">
        <v>44977</v>
      </c>
      <c r="H391" s="68">
        <v>703280</v>
      </c>
      <c r="I391" s="73">
        <v>0</v>
      </c>
      <c r="J391" s="76"/>
      <c r="K391" s="68"/>
      <c r="L391" s="73">
        <v>590000</v>
      </c>
      <c r="M391" s="68"/>
      <c r="N391" s="68">
        <v>1293280</v>
      </c>
      <c r="O391" s="102"/>
      <c r="P391" s="406"/>
    </row>
    <row r="392" spans="1:16" ht="45" customHeight="1">
      <c r="A392" s="551" t="s">
        <v>47</v>
      </c>
      <c r="B392" s="551"/>
      <c r="C392" s="551"/>
      <c r="D392" s="551"/>
      <c r="E392" s="551"/>
      <c r="F392" s="551"/>
      <c r="G392" s="551"/>
      <c r="H392" s="99">
        <f>SUM(H327:H391)</f>
        <v>2030097178.4999998</v>
      </c>
      <c r="I392" s="99">
        <f>SUM(I327:I391)</f>
        <v>582782443.80000007</v>
      </c>
      <c r="J392" s="99">
        <v>2902416415.1999993</v>
      </c>
      <c r="K392" s="99">
        <f>SUM(K327:K391)</f>
        <v>0</v>
      </c>
      <c r="L392" s="99">
        <f>SUM(L327:L391)</f>
        <v>144768396.45000002</v>
      </c>
      <c r="M392" s="99">
        <f>SUM(M327:M391)</f>
        <v>0</v>
      </c>
      <c r="N392" s="99">
        <f>SUM(N327:N391)</f>
        <v>2757648018.749999</v>
      </c>
      <c r="O392" s="99">
        <f>SUM(O327:O391)</f>
        <v>0</v>
      </c>
      <c r="P392" s="407"/>
    </row>
    <row r="393" spans="1:16" ht="107.25" customHeight="1">
      <c r="A393" s="553"/>
      <c r="B393" s="552"/>
      <c r="C393" s="552"/>
      <c r="D393" s="552"/>
      <c r="E393" s="552"/>
      <c r="F393" s="552"/>
      <c r="G393" s="552"/>
      <c r="H393" s="552"/>
      <c r="I393" s="552"/>
      <c r="J393" s="552"/>
      <c r="K393" s="552"/>
      <c r="L393" s="552"/>
      <c r="M393" s="552"/>
      <c r="N393" s="552"/>
      <c r="O393" s="552"/>
      <c r="P393" s="554"/>
    </row>
    <row r="394" spans="1:16" ht="45" customHeight="1">
      <c r="A394" s="589" t="s">
        <v>130</v>
      </c>
      <c r="B394" s="589"/>
      <c r="C394" s="589"/>
      <c r="D394" s="589"/>
      <c r="E394" s="589"/>
      <c r="F394" s="589"/>
      <c r="G394" s="589"/>
      <c r="H394" s="589"/>
      <c r="I394" s="589"/>
      <c r="J394" s="589"/>
      <c r="K394" s="589"/>
      <c r="L394" s="589"/>
      <c r="M394" s="589"/>
      <c r="N394" s="589"/>
      <c r="O394" s="589"/>
      <c r="P394" s="589"/>
    </row>
    <row r="395" spans="1:16" ht="45" customHeight="1">
      <c r="A395" s="584" t="s">
        <v>525</v>
      </c>
      <c r="B395" s="584"/>
      <c r="C395" s="584"/>
      <c r="D395" s="584"/>
      <c r="E395" s="584"/>
      <c r="F395" s="584"/>
      <c r="G395" s="584"/>
      <c r="H395" s="584"/>
      <c r="I395" s="584"/>
      <c r="J395" s="584"/>
      <c r="K395" s="584"/>
      <c r="L395" s="584"/>
      <c r="M395" s="584"/>
      <c r="N395" s="584"/>
      <c r="O395" s="584"/>
      <c r="P395" s="584"/>
    </row>
    <row r="396" spans="1:16" ht="58.5" customHeight="1">
      <c r="A396" s="64">
        <v>1</v>
      </c>
      <c r="B396" s="65" t="s">
        <v>2597</v>
      </c>
      <c r="C396" s="75" t="s">
        <v>27</v>
      </c>
      <c r="D396" s="64" t="s">
        <v>28</v>
      </c>
      <c r="E396" s="65" t="s">
        <v>160</v>
      </c>
      <c r="F396" s="370">
        <v>2016</v>
      </c>
      <c r="G396" s="370">
        <v>2025</v>
      </c>
      <c r="H396" s="68">
        <v>1000</v>
      </c>
      <c r="I396" s="68">
        <v>0</v>
      </c>
      <c r="J396" s="68">
        <v>1000</v>
      </c>
      <c r="K396" s="68"/>
      <c r="L396" s="73"/>
      <c r="M396" s="68"/>
      <c r="N396" s="68"/>
      <c r="O396" s="68"/>
      <c r="P396" s="382" t="s">
        <v>618</v>
      </c>
    </row>
    <row r="397" spans="1:16" ht="58.5" customHeight="1">
      <c r="A397" s="64">
        <v>2</v>
      </c>
      <c r="B397" s="65" t="s">
        <v>2597</v>
      </c>
      <c r="C397" s="75" t="s">
        <v>29</v>
      </c>
      <c r="D397" s="64" t="s">
        <v>30</v>
      </c>
      <c r="E397" s="65" t="s">
        <v>160</v>
      </c>
      <c r="F397" s="370">
        <v>2016</v>
      </c>
      <c r="G397" s="370">
        <v>2024</v>
      </c>
      <c r="H397" s="68">
        <v>38161112</v>
      </c>
      <c r="I397" s="68">
        <v>37822001</v>
      </c>
      <c r="J397" s="68">
        <v>339110</v>
      </c>
      <c r="K397" s="68"/>
      <c r="L397" s="73"/>
      <c r="M397" s="68"/>
      <c r="N397" s="68"/>
      <c r="O397" s="68"/>
      <c r="P397" s="382" t="s">
        <v>165</v>
      </c>
    </row>
    <row r="398" spans="1:16" ht="58.5" customHeight="1">
      <c r="A398" s="64">
        <v>3</v>
      </c>
      <c r="B398" s="65" t="s">
        <v>2597</v>
      </c>
      <c r="C398" s="75" t="s">
        <v>161</v>
      </c>
      <c r="D398" s="64" t="s">
        <v>162</v>
      </c>
      <c r="E398" s="65" t="s">
        <v>163</v>
      </c>
      <c r="F398" s="148">
        <v>2021</v>
      </c>
      <c r="G398" s="370">
        <v>2024</v>
      </c>
      <c r="H398" s="68">
        <v>15863238</v>
      </c>
      <c r="I398" s="68">
        <v>1868788</v>
      </c>
      <c r="J398" s="68">
        <v>13994450</v>
      </c>
      <c r="K398" s="68"/>
      <c r="L398" s="73"/>
      <c r="M398" s="68"/>
      <c r="N398" s="68"/>
      <c r="O398" s="68"/>
      <c r="P398" s="382"/>
    </row>
    <row r="399" spans="1:16" ht="58.5" customHeight="1">
      <c r="A399" s="64">
        <v>4</v>
      </c>
      <c r="B399" s="65" t="s">
        <v>2597</v>
      </c>
      <c r="C399" s="75" t="s">
        <v>31</v>
      </c>
      <c r="D399" s="65" t="s">
        <v>162</v>
      </c>
      <c r="E399" s="65" t="s">
        <v>164</v>
      </c>
      <c r="F399" s="370">
        <v>2018</v>
      </c>
      <c r="G399" s="370">
        <v>2024</v>
      </c>
      <c r="H399" s="68">
        <v>19000000</v>
      </c>
      <c r="I399" s="68">
        <v>0</v>
      </c>
      <c r="J399" s="68">
        <v>190000</v>
      </c>
      <c r="K399" s="68"/>
      <c r="L399" s="73"/>
      <c r="M399" s="68"/>
      <c r="N399" s="68"/>
      <c r="O399" s="68"/>
      <c r="P399" s="382"/>
    </row>
    <row r="400" spans="1:16" s="1" customFormat="1" ht="45" customHeight="1">
      <c r="A400" s="565" t="s">
        <v>20</v>
      </c>
      <c r="B400" s="565"/>
      <c r="C400" s="565"/>
      <c r="D400" s="565"/>
      <c r="E400" s="565"/>
      <c r="F400" s="565"/>
      <c r="G400" s="565"/>
      <c r="H400" s="80">
        <f t="shared" ref="H400:O400" si="12">SUM(H396:H399)</f>
        <v>73025350</v>
      </c>
      <c r="I400" s="80">
        <f t="shared" si="12"/>
        <v>39690789</v>
      </c>
      <c r="J400" s="80">
        <f t="shared" si="12"/>
        <v>14524560</v>
      </c>
      <c r="K400" s="80">
        <f t="shared" si="12"/>
        <v>0</v>
      </c>
      <c r="L400" s="80">
        <f t="shared" si="12"/>
        <v>0</v>
      </c>
      <c r="M400" s="80">
        <f t="shared" si="12"/>
        <v>0</v>
      </c>
      <c r="N400" s="80">
        <f t="shared" si="12"/>
        <v>0</v>
      </c>
      <c r="O400" s="80">
        <f t="shared" si="12"/>
        <v>0</v>
      </c>
      <c r="P400" s="391"/>
    </row>
    <row r="401" spans="1:16" s="20" customFormat="1" ht="3" customHeight="1" thickBot="1">
      <c r="A401" s="586"/>
      <c r="B401" s="587"/>
      <c r="C401" s="587"/>
      <c r="D401" s="587"/>
      <c r="E401" s="587"/>
      <c r="F401" s="587"/>
      <c r="G401" s="587"/>
      <c r="H401" s="587"/>
      <c r="I401" s="587"/>
      <c r="J401" s="587"/>
      <c r="K401" s="587"/>
      <c r="L401" s="587"/>
      <c r="M401" s="587"/>
      <c r="N401" s="587"/>
      <c r="O401" s="587"/>
      <c r="P401" s="588"/>
    </row>
    <row r="402" spans="1:16" s="20" customFormat="1" ht="45" customHeight="1">
      <c r="A402" s="593"/>
      <c r="B402" s="593"/>
      <c r="C402" s="593"/>
      <c r="D402" s="593"/>
      <c r="E402" s="593"/>
      <c r="F402" s="593"/>
      <c r="G402" s="593"/>
      <c r="H402" s="593"/>
      <c r="I402" s="593"/>
      <c r="J402" s="593"/>
      <c r="K402" s="593"/>
      <c r="L402" s="593"/>
      <c r="M402" s="593"/>
      <c r="N402" s="593"/>
      <c r="O402" s="593"/>
      <c r="P402" s="593"/>
    </row>
    <row r="403" spans="1:16" s="20" customFormat="1" ht="45" customHeight="1">
      <c r="A403" s="562" t="s">
        <v>131</v>
      </c>
      <c r="B403" s="562"/>
      <c r="C403" s="562"/>
      <c r="D403" s="562"/>
      <c r="E403" s="562"/>
      <c r="F403" s="562"/>
      <c r="G403" s="562"/>
      <c r="H403" s="562"/>
      <c r="I403" s="562"/>
      <c r="J403" s="562"/>
      <c r="K403" s="562"/>
      <c r="L403" s="562"/>
      <c r="M403" s="562"/>
      <c r="N403" s="562"/>
      <c r="O403" s="562"/>
      <c r="P403" s="562"/>
    </row>
    <row r="404" spans="1:16" ht="45" customHeight="1">
      <c r="A404" s="560" t="s">
        <v>37</v>
      </c>
      <c r="B404" s="560"/>
      <c r="C404" s="560"/>
      <c r="D404" s="560"/>
      <c r="E404" s="560"/>
      <c r="F404" s="560"/>
      <c r="G404" s="560"/>
      <c r="H404" s="560"/>
      <c r="I404" s="560"/>
      <c r="J404" s="560"/>
      <c r="K404" s="560"/>
      <c r="L404" s="560"/>
      <c r="M404" s="560"/>
      <c r="N404" s="560"/>
      <c r="O404" s="560"/>
      <c r="P404" s="560"/>
    </row>
    <row r="405" spans="1:16" ht="195">
      <c r="A405" s="65">
        <v>1</v>
      </c>
      <c r="B405" s="394" t="s">
        <v>1820</v>
      </c>
      <c r="C405" s="435" t="s">
        <v>466</v>
      </c>
      <c r="D405" s="305" t="s">
        <v>336</v>
      </c>
      <c r="E405" s="305" t="s">
        <v>34</v>
      </c>
      <c r="F405" s="434">
        <v>42205</v>
      </c>
      <c r="G405" s="434">
        <v>45060</v>
      </c>
      <c r="H405" s="68">
        <v>487694</v>
      </c>
      <c r="I405" s="68">
        <v>219462.3</v>
      </c>
      <c r="J405" s="68">
        <v>268231.7</v>
      </c>
      <c r="K405" s="68"/>
      <c r="L405" s="68">
        <v>0</v>
      </c>
      <c r="M405" s="68">
        <v>89410.559999999998</v>
      </c>
      <c r="N405" s="68">
        <v>89410.559999999998</v>
      </c>
      <c r="O405" s="68">
        <v>89410.559999999998</v>
      </c>
      <c r="P405" s="408" t="s">
        <v>2624</v>
      </c>
    </row>
    <row r="406" spans="1:16" ht="45" customHeight="1">
      <c r="A406" s="65">
        <v>2</v>
      </c>
      <c r="B406" s="394" t="s">
        <v>1820</v>
      </c>
      <c r="C406" s="435" t="s">
        <v>467</v>
      </c>
      <c r="D406" s="305" t="s">
        <v>336</v>
      </c>
      <c r="E406" s="305" t="s">
        <v>34</v>
      </c>
      <c r="F406" s="434">
        <v>43983</v>
      </c>
      <c r="G406" s="434">
        <v>44926</v>
      </c>
      <c r="H406" s="68">
        <v>5074000</v>
      </c>
      <c r="I406" s="68">
        <v>0</v>
      </c>
      <c r="J406" s="68">
        <f>H406-I406</f>
        <v>5074000</v>
      </c>
      <c r="K406" s="68"/>
      <c r="L406" s="68">
        <v>0</v>
      </c>
      <c r="M406" s="68">
        <f>KURUMLAR!J406/3</f>
        <v>1691333.3333333333</v>
      </c>
      <c r="N406" s="68">
        <f>KURUMLAR!J406/3</f>
        <v>1691333.3333333333</v>
      </c>
      <c r="O406" s="68">
        <f>KURUMLAR!J406/3</f>
        <v>1691333.3333333333</v>
      </c>
      <c r="P406" s="408" t="s">
        <v>620</v>
      </c>
    </row>
    <row r="407" spans="1:16" ht="45" customHeight="1">
      <c r="A407" s="65">
        <v>3</v>
      </c>
      <c r="B407" s="394" t="s">
        <v>1820</v>
      </c>
      <c r="C407" s="435" t="s">
        <v>468</v>
      </c>
      <c r="D407" s="305" t="s">
        <v>22</v>
      </c>
      <c r="E407" s="305" t="s">
        <v>34</v>
      </c>
      <c r="F407" s="434">
        <v>43983</v>
      </c>
      <c r="G407" s="434">
        <v>44926</v>
      </c>
      <c r="H407" s="68">
        <v>885000</v>
      </c>
      <c r="I407" s="68">
        <v>0</v>
      </c>
      <c r="J407" s="68">
        <f>H407-I407</f>
        <v>885000</v>
      </c>
      <c r="K407" s="68"/>
      <c r="L407" s="68">
        <v>0</v>
      </c>
      <c r="M407" s="68">
        <f>KURUMLAR!J407/3</f>
        <v>295000</v>
      </c>
      <c r="N407" s="68">
        <f>KURUMLAR!J407/3</f>
        <v>295000</v>
      </c>
      <c r="O407" s="68">
        <f>KURUMLAR!J407/3</f>
        <v>295000</v>
      </c>
      <c r="P407" s="408" t="s">
        <v>620</v>
      </c>
    </row>
    <row r="408" spans="1:16" ht="45" customHeight="1">
      <c r="A408" s="65">
        <v>4</v>
      </c>
      <c r="B408" s="394" t="s">
        <v>1820</v>
      </c>
      <c r="C408" s="435" t="s">
        <v>469</v>
      </c>
      <c r="D408" s="305" t="s">
        <v>28</v>
      </c>
      <c r="E408" s="305" t="s">
        <v>34</v>
      </c>
      <c r="F408" s="434">
        <v>43983</v>
      </c>
      <c r="G408" s="434">
        <v>44926</v>
      </c>
      <c r="H408" s="68">
        <v>204160.5</v>
      </c>
      <c r="I408" s="68">
        <v>0</v>
      </c>
      <c r="J408" s="68">
        <f>H408-I408</f>
        <v>204160.5</v>
      </c>
      <c r="K408" s="68"/>
      <c r="L408" s="68">
        <v>0</v>
      </c>
      <c r="M408" s="68">
        <v>0</v>
      </c>
      <c r="N408" s="68">
        <v>102080.25</v>
      </c>
      <c r="O408" s="68">
        <v>102080.25</v>
      </c>
      <c r="P408" s="408" t="s">
        <v>620</v>
      </c>
    </row>
    <row r="409" spans="1:16" ht="45" customHeight="1">
      <c r="A409" s="65">
        <v>5</v>
      </c>
      <c r="B409" s="394" t="s">
        <v>1820</v>
      </c>
      <c r="C409" s="435" t="s">
        <v>470</v>
      </c>
      <c r="D409" s="305" t="s">
        <v>327</v>
      </c>
      <c r="E409" s="305" t="s">
        <v>34</v>
      </c>
      <c r="F409" s="434">
        <v>44678</v>
      </c>
      <c r="G409" s="434">
        <v>45158</v>
      </c>
      <c r="H409" s="68">
        <f>28212535.11*1.18</f>
        <v>33290791.429799996</v>
      </c>
      <c r="I409" s="68">
        <f>(1451468.26+5131584.88)*1.18</f>
        <v>7768002.7051999988</v>
      </c>
      <c r="J409" s="68">
        <f>KURUMLAR!L409+KURUMLAR!M409</f>
        <v>12586141.040399998</v>
      </c>
      <c r="K409" s="68"/>
      <c r="L409" s="68">
        <f>2886372.28*1.18</f>
        <v>3405919.2903999994</v>
      </c>
      <c r="M409" s="68">
        <v>9180221.75</v>
      </c>
      <c r="N409" s="68">
        <v>12936647.68</v>
      </c>
      <c r="O409" s="68">
        <v>0</v>
      </c>
      <c r="P409" s="408" t="s">
        <v>549</v>
      </c>
    </row>
    <row r="410" spans="1:16" ht="45" customHeight="1">
      <c r="A410" s="65">
        <v>6</v>
      </c>
      <c r="B410" s="394" t="s">
        <v>1820</v>
      </c>
      <c r="C410" s="435" t="s">
        <v>471</v>
      </c>
      <c r="D410" s="305" t="s">
        <v>36</v>
      </c>
      <c r="E410" s="305" t="s">
        <v>34</v>
      </c>
      <c r="F410" s="434">
        <v>44348</v>
      </c>
      <c r="G410" s="434">
        <v>44903</v>
      </c>
      <c r="H410" s="68">
        <v>14207398.890000001</v>
      </c>
      <c r="I410" s="68">
        <v>13767176.25</v>
      </c>
      <c r="J410" s="68">
        <v>440222.64</v>
      </c>
      <c r="K410" s="68"/>
      <c r="L410" s="68">
        <v>440222.64</v>
      </c>
      <c r="M410" s="68">
        <v>0</v>
      </c>
      <c r="N410" s="68">
        <v>0</v>
      </c>
      <c r="O410" s="68">
        <v>0</v>
      </c>
      <c r="P410" s="408" t="s">
        <v>548</v>
      </c>
    </row>
    <row r="411" spans="1:16" ht="45" customHeight="1">
      <c r="A411" s="65">
        <v>7</v>
      </c>
      <c r="B411" s="394" t="s">
        <v>1820</v>
      </c>
      <c r="C411" s="435" t="s">
        <v>472</v>
      </c>
      <c r="D411" s="305" t="s">
        <v>399</v>
      </c>
      <c r="E411" s="305" t="s">
        <v>34</v>
      </c>
      <c r="F411" s="434">
        <v>44790</v>
      </c>
      <c r="G411" s="434">
        <v>45089</v>
      </c>
      <c r="H411" s="68">
        <v>44155000</v>
      </c>
      <c r="I411" s="68">
        <v>12963757.52</v>
      </c>
      <c r="J411" s="68">
        <v>21624047.379999999</v>
      </c>
      <c r="K411" s="68"/>
      <c r="L411" s="68">
        <v>21624047.379999999</v>
      </c>
      <c r="M411" s="68">
        <v>9567195.0999999996</v>
      </c>
      <c r="N411" s="68">
        <v>0</v>
      </c>
      <c r="O411" s="68">
        <v>0</v>
      </c>
      <c r="P411" s="408" t="s">
        <v>549</v>
      </c>
    </row>
    <row r="412" spans="1:16" ht="45" customHeight="1">
      <c r="A412" s="65">
        <v>8</v>
      </c>
      <c r="B412" s="394" t="s">
        <v>1820</v>
      </c>
      <c r="C412" s="435" t="s">
        <v>473</v>
      </c>
      <c r="D412" s="305" t="s">
        <v>36</v>
      </c>
      <c r="E412" s="305" t="s">
        <v>34</v>
      </c>
      <c r="F412" s="434">
        <v>44348</v>
      </c>
      <c r="G412" s="434">
        <v>44604</v>
      </c>
      <c r="H412" s="68">
        <f>2275000*1.18</f>
        <v>2684500</v>
      </c>
      <c r="I412" s="68">
        <v>0</v>
      </c>
      <c r="J412" s="68">
        <f>H412</f>
        <v>2684500</v>
      </c>
      <c r="K412" s="68"/>
      <c r="L412" s="68">
        <v>0</v>
      </c>
      <c r="M412" s="68">
        <v>0</v>
      </c>
      <c r="N412" s="68">
        <v>0</v>
      </c>
      <c r="O412" s="68">
        <v>0</v>
      </c>
      <c r="P412" s="409" t="s">
        <v>904</v>
      </c>
    </row>
    <row r="413" spans="1:16" ht="45" customHeight="1">
      <c r="A413" s="65">
        <v>9</v>
      </c>
      <c r="B413" s="394" t="s">
        <v>1820</v>
      </c>
      <c r="C413" s="435" t="s">
        <v>474</v>
      </c>
      <c r="D413" s="305" t="s">
        <v>319</v>
      </c>
      <c r="E413" s="305" t="s">
        <v>34</v>
      </c>
      <c r="F413" s="434">
        <v>44348</v>
      </c>
      <c r="G413" s="434">
        <v>44926</v>
      </c>
      <c r="H413" s="68">
        <v>3750000</v>
      </c>
      <c r="I413" s="68">
        <v>0</v>
      </c>
      <c r="J413" s="68">
        <v>3750000</v>
      </c>
      <c r="K413" s="68"/>
      <c r="L413" s="68">
        <v>0</v>
      </c>
      <c r="M413" s="68">
        <v>1250000</v>
      </c>
      <c r="N413" s="68">
        <v>1250000</v>
      </c>
      <c r="O413" s="68">
        <v>1250000</v>
      </c>
      <c r="P413" s="408" t="s">
        <v>621</v>
      </c>
    </row>
    <row r="414" spans="1:16" ht="45" customHeight="1">
      <c r="A414" s="65">
        <v>10</v>
      </c>
      <c r="B414" s="394" t="s">
        <v>1820</v>
      </c>
      <c r="C414" s="435" t="s">
        <v>622</v>
      </c>
      <c r="D414" s="305" t="s">
        <v>44</v>
      </c>
      <c r="E414" s="305" t="s">
        <v>34</v>
      </c>
      <c r="F414" s="434">
        <v>44466</v>
      </c>
      <c r="G414" s="434">
        <v>44926</v>
      </c>
      <c r="H414" s="68">
        <f>879000000*1.18</f>
        <v>1037220000</v>
      </c>
      <c r="I414" s="68">
        <v>0</v>
      </c>
      <c r="J414" s="68">
        <f>879000000*1.18</f>
        <v>1037220000</v>
      </c>
      <c r="K414" s="68"/>
      <c r="L414" s="68">
        <v>0</v>
      </c>
      <c r="M414" s="68">
        <v>345740000</v>
      </c>
      <c r="N414" s="68">
        <v>345740000</v>
      </c>
      <c r="O414" s="68">
        <v>345740000</v>
      </c>
      <c r="P414" s="409" t="s">
        <v>904</v>
      </c>
    </row>
    <row r="415" spans="1:16" ht="45" customHeight="1">
      <c r="A415" s="65">
        <v>11</v>
      </c>
      <c r="B415" s="394" t="s">
        <v>1820</v>
      </c>
      <c r="C415" s="435" t="s">
        <v>623</v>
      </c>
      <c r="D415" s="305" t="s">
        <v>36</v>
      </c>
      <c r="E415" s="305" t="s">
        <v>34</v>
      </c>
      <c r="F415" s="434">
        <v>44432</v>
      </c>
      <c r="G415" s="434">
        <v>44982</v>
      </c>
      <c r="H415" s="68">
        <f>(91190000+586025.7)*1.18</f>
        <v>108295710.32600001</v>
      </c>
      <c r="I415" s="68">
        <f>10475004.58*1.18</f>
        <v>12360505.4044</v>
      </c>
      <c r="J415" s="68">
        <f>[1]Sayfa1!K15</f>
        <v>0</v>
      </c>
      <c r="K415" s="68"/>
      <c r="L415" s="68">
        <v>0</v>
      </c>
      <c r="M415" s="68">
        <v>23983801.23</v>
      </c>
      <c r="N415" s="68">
        <v>23983801.23</v>
      </c>
      <c r="O415" s="68">
        <v>23983801.23</v>
      </c>
      <c r="P415" s="409" t="s">
        <v>904</v>
      </c>
    </row>
    <row r="416" spans="1:16" ht="45" customHeight="1">
      <c r="A416" s="65">
        <v>12</v>
      </c>
      <c r="B416" s="394" t="s">
        <v>1820</v>
      </c>
      <c r="C416" s="435" t="s">
        <v>624</v>
      </c>
      <c r="D416" s="305" t="s">
        <v>330</v>
      </c>
      <c r="E416" s="305" t="s">
        <v>34</v>
      </c>
      <c r="F416" s="434">
        <v>44470</v>
      </c>
      <c r="G416" s="434">
        <v>44898</v>
      </c>
      <c r="H416" s="68">
        <f>(3985000+2846590.01)*1.18</f>
        <v>8061276.2117999997</v>
      </c>
      <c r="I416" s="68">
        <f>(6123715.59)*1.18</f>
        <v>7225984.3961999994</v>
      </c>
      <c r="J416" s="68">
        <v>0</v>
      </c>
      <c r="K416" s="68"/>
      <c r="L416" s="68">
        <v>0</v>
      </c>
      <c r="M416" s="68">
        <v>0</v>
      </c>
      <c r="N416" s="68">
        <v>0</v>
      </c>
      <c r="O416" s="68">
        <v>0</v>
      </c>
      <c r="P416" s="408" t="s">
        <v>548</v>
      </c>
    </row>
    <row r="417" spans="1:16" ht="45" customHeight="1">
      <c r="A417" s="65">
        <v>13</v>
      </c>
      <c r="B417" s="394" t="s">
        <v>1820</v>
      </c>
      <c r="C417" s="435" t="s">
        <v>625</v>
      </c>
      <c r="D417" s="305" t="s">
        <v>330</v>
      </c>
      <c r="E417" s="305" t="s">
        <v>34</v>
      </c>
      <c r="F417" s="434">
        <v>44562</v>
      </c>
      <c r="G417" s="434">
        <v>44926</v>
      </c>
      <c r="H417" s="68">
        <v>4720000</v>
      </c>
      <c r="I417" s="68">
        <v>0</v>
      </c>
      <c r="J417" s="68">
        <v>4720000</v>
      </c>
      <c r="K417" s="68"/>
      <c r="L417" s="68">
        <v>0</v>
      </c>
      <c r="M417" s="68">
        <v>1573333.33</v>
      </c>
      <c r="N417" s="68">
        <v>1573333.33</v>
      </c>
      <c r="O417" s="68">
        <v>1573333.33</v>
      </c>
      <c r="P417" s="409" t="s">
        <v>621</v>
      </c>
    </row>
    <row r="418" spans="1:16" ht="45" customHeight="1">
      <c r="A418" s="65">
        <v>14</v>
      </c>
      <c r="B418" s="394" t="s">
        <v>1820</v>
      </c>
      <c r="C418" s="435" t="s">
        <v>903</v>
      </c>
      <c r="D418" s="305" t="s">
        <v>35</v>
      </c>
      <c r="E418" s="305" t="s">
        <v>34</v>
      </c>
      <c r="F418" s="434">
        <v>44734</v>
      </c>
      <c r="G418" s="434">
        <v>44883</v>
      </c>
      <c r="H418" s="68">
        <f>(75990000+4081555.17+12487486.76)*1.18</f>
        <v>109219669.4774</v>
      </c>
      <c r="I418" s="68">
        <f>90017050.58*1.18</f>
        <v>106220119.68439999</v>
      </c>
      <c r="J418" s="68">
        <v>0</v>
      </c>
      <c r="K418" s="68"/>
      <c r="L418" s="68">
        <v>0</v>
      </c>
      <c r="M418" s="68">
        <v>0</v>
      </c>
      <c r="N418" s="68">
        <v>0</v>
      </c>
      <c r="O418" s="68">
        <v>0</v>
      </c>
      <c r="P418" s="408" t="s">
        <v>548</v>
      </c>
    </row>
    <row r="419" spans="1:16" ht="45" customHeight="1">
      <c r="A419" s="65">
        <v>15</v>
      </c>
      <c r="B419" s="394" t="s">
        <v>1820</v>
      </c>
      <c r="C419" s="435" t="s">
        <v>902</v>
      </c>
      <c r="D419" s="305" t="s">
        <v>337</v>
      </c>
      <c r="E419" s="305" t="s">
        <v>34</v>
      </c>
      <c r="F419" s="434">
        <v>45001</v>
      </c>
      <c r="G419" s="434">
        <v>45123</v>
      </c>
      <c r="H419" s="68">
        <f>88453000*1.18</f>
        <v>104374540</v>
      </c>
      <c r="I419" s="68">
        <v>0</v>
      </c>
      <c r="J419" s="68">
        <v>8427207.1199999992</v>
      </c>
      <c r="K419" s="68"/>
      <c r="L419" s="68">
        <v>0</v>
      </c>
      <c r="M419" s="68">
        <v>8427207.1199999992</v>
      </c>
      <c r="N419" s="68">
        <v>0</v>
      </c>
      <c r="O419" s="68">
        <v>0</v>
      </c>
      <c r="P419" s="409" t="s">
        <v>549</v>
      </c>
    </row>
    <row r="420" spans="1:16" ht="45" customHeight="1">
      <c r="A420" s="65">
        <v>16</v>
      </c>
      <c r="B420" s="394" t="s">
        <v>1820</v>
      </c>
      <c r="C420" s="435" t="s">
        <v>901</v>
      </c>
      <c r="D420" s="305" t="s">
        <v>900</v>
      </c>
      <c r="E420" s="305" t="s">
        <v>34</v>
      </c>
      <c r="F420" s="434">
        <v>44946</v>
      </c>
      <c r="G420" s="434">
        <v>45045</v>
      </c>
      <c r="H420" s="68">
        <f>91390000*1.18</f>
        <v>107840200</v>
      </c>
      <c r="I420" s="68">
        <v>0</v>
      </c>
      <c r="J420" s="68">
        <v>58681246.490000002</v>
      </c>
      <c r="K420" s="68"/>
      <c r="L420" s="68">
        <v>30064841.949999999</v>
      </c>
      <c r="M420" s="68">
        <v>28616404.530000001</v>
      </c>
      <c r="N420" s="68">
        <f>KURUMLAR!H420-KURUMLAR!J420</f>
        <v>49158953.509999998</v>
      </c>
      <c r="O420" s="68">
        <v>0</v>
      </c>
      <c r="P420" s="409" t="s">
        <v>549</v>
      </c>
    </row>
    <row r="421" spans="1:16" ht="45" customHeight="1">
      <c r="A421" s="65">
        <v>17</v>
      </c>
      <c r="B421" s="394" t="s">
        <v>1820</v>
      </c>
      <c r="C421" s="435" t="s">
        <v>899</v>
      </c>
      <c r="D421" s="305" t="s">
        <v>35</v>
      </c>
      <c r="E421" s="305" t="s">
        <v>34</v>
      </c>
      <c r="F421" s="434">
        <v>44805</v>
      </c>
      <c r="G421" s="434">
        <v>45078</v>
      </c>
      <c r="H421" s="68">
        <f>5000000*1.18</f>
        <v>5900000</v>
      </c>
      <c r="I421" s="68">
        <v>0</v>
      </c>
      <c r="J421" s="68">
        <v>0</v>
      </c>
      <c r="K421" s="68"/>
      <c r="L421" s="68">
        <v>0</v>
      </c>
      <c r="M421" s="68">
        <v>1966666.67</v>
      </c>
      <c r="N421" s="68">
        <v>1966666.67</v>
      </c>
      <c r="O421" s="68">
        <v>1966666.67</v>
      </c>
      <c r="P421" s="409" t="s">
        <v>271</v>
      </c>
    </row>
    <row r="422" spans="1:16" ht="45" customHeight="1">
      <c r="A422" s="65">
        <v>18</v>
      </c>
      <c r="B422" s="394" t="s">
        <v>1820</v>
      </c>
      <c r="C422" s="435" t="s">
        <v>898</v>
      </c>
      <c r="D422" s="305" t="s">
        <v>331</v>
      </c>
      <c r="E422" s="305" t="s">
        <v>34</v>
      </c>
      <c r="F422" s="434">
        <v>44858</v>
      </c>
      <c r="G422" s="434">
        <v>45007</v>
      </c>
      <c r="H422" s="68">
        <f>7818787.9*1.18</f>
        <v>9226169.7219999991</v>
      </c>
      <c r="I422" s="68">
        <v>1137209.27</v>
      </c>
      <c r="J422" s="68">
        <f>KURUMLAR!L422+KURUMLAR!M422</f>
        <v>8073053.7999999998</v>
      </c>
      <c r="K422" s="68"/>
      <c r="L422" s="68">
        <v>2757217.08</v>
      </c>
      <c r="M422" s="68">
        <v>5315836.72</v>
      </c>
      <c r="N422" s="68">
        <f>KURUMLAR!H422-(KURUMLAR!I422+KURUMLAR!J422)</f>
        <v>15906.651999998838</v>
      </c>
      <c r="O422" s="68">
        <v>0</v>
      </c>
      <c r="P422" s="409" t="s">
        <v>619</v>
      </c>
    </row>
    <row r="423" spans="1:16" ht="59.25" customHeight="1">
      <c r="A423" s="65">
        <v>19</v>
      </c>
      <c r="B423" s="394" t="s">
        <v>1820</v>
      </c>
      <c r="C423" s="435" t="s">
        <v>897</v>
      </c>
      <c r="D423" s="305" t="s">
        <v>337</v>
      </c>
      <c r="E423" s="305" t="s">
        <v>34</v>
      </c>
      <c r="F423" s="434">
        <v>44922</v>
      </c>
      <c r="G423" s="434">
        <v>44982</v>
      </c>
      <c r="H423" s="68">
        <f>12345000*1.18</f>
        <v>14567100</v>
      </c>
      <c r="I423" s="68">
        <v>0</v>
      </c>
      <c r="J423" s="68">
        <f>KURUMLAR!L423+KURUMLAR!M423</f>
        <v>17026331.109999999</v>
      </c>
      <c r="K423" s="68"/>
      <c r="L423" s="68">
        <v>10574973.68</v>
      </c>
      <c r="M423" s="68">
        <v>6451357.4299999997</v>
      </c>
      <c r="N423" s="68">
        <v>0</v>
      </c>
      <c r="O423" s="68">
        <v>0</v>
      </c>
      <c r="P423" s="409" t="s">
        <v>548</v>
      </c>
    </row>
    <row r="424" spans="1:16" ht="45" customHeight="1">
      <c r="A424" s="65">
        <v>20</v>
      </c>
      <c r="B424" s="394" t="s">
        <v>1820</v>
      </c>
      <c r="C424" s="435" t="s">
        <v>896</v>
      </c>
      <c r="D424" s="305" t="s">
        <v>326</v>
      </c>
      <c r="E424" s="305" t="s">
        <v>34</v>
      </c>
      <c r="F424" s="434">
        <v>45005</v>
      </c>
      <c r="G424" s="434">
        <v>45154</v>
      </c>
      <c r="H424" s="68">
        <f>19800000*1.18</f>
        <v>23364000</v>
      </c>
      <c r="I424" s="68">
        <v>0</v>
      </c>
      <c r="J424" s="68">
        <v>0</v>
      </c>
      <c r="K424" s="68"/>
      <c r="L424" s="68">
        <v>0</v>
      </c>
      <c r="M424" s="68">
        <v>11178878.92</v>
      </c>
      <c r="N424" s="68">
        <f>KURUMLAR!H424-M424</f>
        <v>12185121.08</v>
      </c>
      <c r="O424" s="68">
        <v>0</v>
      </c>
      <c r="P424" s="409" t="s">
        <v>549</v>
      </c>
    </row>
    <row r="425" spans="1:16" ht="45" customHeight="1">
      <c r="A425" s="65">
        <v>21</v>
      </c>
      <c r="B425" s="394" t="s">
        <v>1820</v>
      </c>
      <c r="C425" s="435" t="s">
        <v>895</v>
      </c>
      <c r="D425" s="305" t="s">
        <v>40</v>
      </c>
      <c r="E425" s="305" t="s">
        <v>34</v>
      </c>
      <c r="F425" s="434">
        <v>44880</v>
      </c>
      <c r="G425" s="434">
        <v>45003</v>
      </c>
      <c r="H425" s="68">
        <f>242721985.8</f>
        <v>242721985.80000001</v>
      </c>
      <c r="I425" s="68">
        <f>120657589.24*1.18</f>
        <v>142375955.30319998</v>
      </c>
      <c r="J425" s="68">
        <f>KURUMLAR!L425+KURUMLAR!M425</f>
        <v>100346030.58</v>
      </c>
      <c r="K425" s="68"/>
      <c r="L425" s="68">
        <v>40885499.979999997</v>
      </c>
      <c r="M425" s="68">
        <v>59460530.600000001</v>
      </c>
      <c r="N425" s="68">
        <v>0</v>
      </c>
      <c r="O425" s="68">
        <v>0</v>
      </c>
      <c r="P425" s="409" t="s">
        <v>549</v>
      </c>
    </row>
    <row r="426" spans="1:16" ht="45" customHeight="1">
      <c r="A426" s="65">
        <v>22</v>
      </c>
      <c r="B426" s="394" t="s">
        <v>1820</v>
      </c>
      <c r="C426" s="435" t="s">
        <v>905</v>
      </c>
      <c r="D426" s="305" t="s">
        <v>335</v>
      </c>
      <c r="E426" s="305" t="s">
        <v>34</v>
      </c>
      <c r="F426" s="434"/>
      <c r="G426" s="434"/>
      <c r="H426" s="68">
        <v>260780000</v>
      </c>
      <c r="I426" s="68">
        <v>0</v>
      </c>
      <c r="J426" s="68">
        <v>0</v>
      </c>
      <c r="K426" s="68"/>
      <c r="L426" s="68">
        <v>0</v>
      </c>
      <c r="M426" s="68">
        <v>86926666.700000003</v>
      </c>
      <c r="N426" s="68">
        <v>86926666.700000003</v>
      </c>
      <c r="O426" s="68">
        <v>86926666.700000003</v>
      </c>
      <c r="P426" s="409" t="s">
        <v>271</v>
      </c>
    </row>
    <row r="427" spans="1:16" ht="45" customHeight="1">
      <c r="A427" s="65">
        <v>23</v>
      </c>
      <c r="B427" s="394" t="s">
        <v>1820</v>
      </c>
      <c r="C427" s="435" t="s">
        <v>475</v>
      </c>
      <c r="D427" s="305" t="s">
        <v>626</v>
      </c>
      <c r="E427" s="305" t="s">
        <v>34</v>
      </c>
      <c r="F427" s="461" t="s">
        <v>478</v>
      </c>
      <c r="G427" s="434">
        <v>45036</v>
      </c>
      <c r="H427" s="68">
        <v>94640930.879999995</v>
      </c>
      <c r="I427" s="68">
        <v>73876324.609999999</v>
      </c>
      <c r="J427" s="68">
        <v>1431364.71</v>
      </c>
      <c r="K427" s="68"/>
      <c r="L427" s="68">
        <v>1431364.71</v>
      </c>
      <c r="M427" s="68">
        <f>KURUMLAR!H427-(KURUMLAR!I427+KURUMLAR!J427)</f>
        <v>19333241.560000002</v>
      </c>
      <c r="N427" s="68">
        <v>0</v>
      </c>
      <c r="O427" s="68">
        <v>0</v>
      </c>
      <c r="P427" s="409" t="s">
        <v>619</v>
      </c>
    </row>
    <row r="428" spans="1:16" ht="45" customHeight="1">
      <c r="A428" s="65">
        <v>24</v>
      </c>
      <c r="B428" s="394" t="s">
        <v>1820</v>
      </c>
      <c r="C428" s="435" t="s">
        <v>476</v>
      </c>
      <c r="D428" s="305" t="s">
        <v>627</v>
      </c>
      <c r="E428" s="305" t="s">
        <v>34</v>
      </c>
      <c r="F428" s="462" t="s">
        <v>269</v>
      </c>
      <c r="G428" s="434">
        <v>44926</v>
      </c>
      <c r="H428" s="68">
        <v>115000000</v>
      </c>
      <c r="I428" s="68">
        <v>0</v>
      </c>
      <c r="J428" s="68">
        <v>115000000</v>
      </c>
      <c r="K428" s="68"/>
      <c r="L428" s="68">
        <v>0</v>
      </c>
      <c r="M428" s="68">
        <v>38333333.329999998</v>
      </c>
      <c r="N428" s="68">
        <v>38333333.329999998</v>
      </c>
      <c r="O428" s="68">
        <v>38333333.329999998</v>
      </c>
      <c r="P428" s="408" t="s">
        <v>621</v>
      </c>
    </row>
    <row r="429" spans="1:16" ht="45" customHeight="1">
      <c r="A429" s="65">
        <v>25</v>
      </c>
      <c r="B429" s="394" t="s">
        <v>1820</v>
      </c>
      <c r="C429" s="435" t="s">
        <v>477</v>
      </c>
      <c r="D429" s="305" t="s">
        <v>321</v>
      </c>
      <c r="E429" s="305" t="s">
        <v>34</v>
      </c>
      <c r="F429" s="462" t="s">
        <v>894</v>
      </c>
      <c r="G429" s="434">
        <v>45076</v>
      </c>
      <c r="H429" s="68">
        <v>643850000</v>
      </c>
      <c r="I429" s="68">
        <v>223919967.40000001</v>
      </c>
      <c r="J429" s="68">
        <v>16394854.810000001</v>
      </c>
      <c r="K429" s="68"/>
      <c r="L429" s="68">
        <v>16394854.810000001</v>
      </c>
      <c r="M429" s="68">
        <v>134511725.92999998</v>
      </c>
      <c r="N429" s="68">
        <v>134511725.93000001</v>
      </c>
      <c r="O429" s="68">
        <v>134511725.93000001</v>
      </c>
      <c r="P429" s="408" t="s">
        <v>628</v>
      </c>
    </row>
    <row r="430" spans="1:16" ht="45" customHeight="1">
      <c r="A430" s="65">
        <v>26</v>
      </c>
      <c r="B430" s="394" t="s">
        <v>1820</v>
      </c>
      <c r="C430" s="436" t="s">
        <v>479</v>
      </c>
      <c r="D430" s="343" t="s">
        <v>334</v>
      </c>
      <c r="E430" s="343" t="s">
        <v>34</v>
      </c>
      <c r="F430" s="434" t="s">
        <v>480</v>
      </c>
      <c r="G430" s="434">
        <v>45121</v>
      </c>
      <c r="H430" s="68">
        <v>534628008.69999999</v>
      </c>
      <c r="I430" s="68">
        <v>232842942.90000001</v>
      </c>
      <c r="J430" s="68">
        <v>127177396.59999999</v>
      </c>
      <c r="K430" s="68"/>
      <c r="L430" s="68">
        <v>127177396.59999999</v>
      </c>
      <c r="M430" s="68">
        <v>174607669.19999999</v>
      </c>
      <c r="N430" s="68">
        <v>0</v>
      </c>
      <c r="O430" s="68">
        <v>0</v>
      </c>
      <c r="P430" s="408" t="s">
        <v>458</v>
      </c>
    </row>
    <row r="431" spans="1:16" ht="45" customHeight="1">
      <c r="A431" s="590" t="s">
        <v>20</v>
      </c>
      <c r="B431" s="591"/>
      <c r="C431" s="591"/>
      <c r="D431" s="591"/>
      <c r="E431" s="591"/>
      <c r="F431" s="591"/>
      <c r="G431" s="592"/>
      <c r="H431" s="521">
        <f>SUM(H405:H430)</f>
        <v>3529148135.9369998</v>
      </c>
      <c r="I431" s="80">
        <f>SUM(I405:I430)</f>
        <v>834677407.74339998</v>
      </c>
      <c r="J431" s="80">
        <f>SUM(J405:J430)</f>
        <v>1542013788.4803996</v>
      </c>
      <c r="K431" s="80"/>
      <c r="L431" s="80">
        <f>SUM(L405:L430)</f>
        <v>254756338.12039995</v>
      </c>
      <c r="M431" s="80">
        <f>SUM(M405:M430)</f>
        <v>968499814.01333356</v>
      </c>
      <c r="N431" s="80">
        <f>SUM(N405:N430)</f>
        <v>710759980.25533342</v>
      </c>
      <c r="O431" s="80">
        <f>SUM(O405:O430)</f>
        <v>636463351.33333325</v>
      </c>
      <c r="P431" s="390"/>
    </row>
    <row r="432" spans="1:16" ht="45" customHeight="1">
      <c r="A432" s="553"/>
      <c r="B432" s="552"/>
      <c r="C432" s="552"/>
      <c r="D432" s="552"/>
      <c r="E432" s="552"/>
      <c r="F432" s="552"/>
      <c r="G432" s="552"/>
      <c r="H432" s="552"/>
      <c r="I432" s="552"/>
      <c r="J432" s="552"/>
      <c r="K432" s="552"/>
      <c r="L432" s="552"/>
      <c r="M432" s="552"/>
      <c r="N432" s="552"/>
      <c r="O432" s="552"/>
      <c r="P432" s="554"/>
    </row>
    <row r="433" spans="1:16" ht="45" customHeight="1">
      <c r="A433" s="561" t="s">
        <v>538</v>
      </c>
      <c r="B433" s="561"/>
      <c r="C433" s="561"/>
      <c r="D433" s="561"/>
      <c r="E433" s="561"/>
      <c r="F433" s="561"/>
      <c r="G433" s="561"/>
      <c r="H433" s="561"/>
      <c r="I433" s="561"/>
      <c r="J433" s="561"/>
      <c r="K433" s="561"/>
      <c r="L433" s="561"/>
      <c r="M433" s="561"/>
      <c r="N433" s="561"/>
      <c r="O433" s="561"/>
      <c r="P433" s="561"/>
    </row>
    <row r="434" spans="1:16" s="44" customFormat="1" ht="45" customHeight="1">
      <c r="A434" s="64">
        <v>1</v>
      </c>
      <c r="B434" s="65" t="s">
        <v>39</v>
      </c>
      <c r="C434" s="75" t="s">
        <v>32</v>
      </c>
      <c r="D434" s="64" t="s">
        <v>1888</v>
      </c>
      <c r="E434" s="65"/>
      <c r="F434" s="148">
        <v>44927</v>
      </c>
      <c r="G434" s="148">
        <v>45291</v>
      </c>
      <c r="H434" s="85">
        <v>12888000</v>
      </c>
      <c r="I434" s="85">
        <v>12888000</v>
      </c>
      <c r="J434" s="85">
        <v>12888000</v>
      </c>
      <c r="K434" s="85"/>
      <c r="L434" s="85">
        <v>417621</v>
      </c>
      <c r="M434" s="85">
        <v>4150000</v>
      </c>
      <c r="N434" s="85">
        <v>4150000</v>
      </c>
      <c r="O434" s="85">
        <v>4170379</v>
      </c>
      <c r="P434" s="388"/>
    </row>
    <row r="435" spans="1:16" s="44" customFormat="1" ht="45" customHeight="1">
      <c r="A435" s="64">
        <v>2</v>
      </c>
      <c r="B435" s="65" t="s">
        <v>39</v>
      </c>
      <c r="C435" s="75" t="s">
        <v>1889</v>
      </c>
      <c r="D435" s="64" t="s">
        <v>1888</v>
      </c>
      <c r="E435" s="65"/>
      <c r="F435" s="148">
        <v>44927</v>
      </c>
      <c r="G435" s="148">
        <v>45291</v>
      </c>
      <c r="H435" s="85">
        <v>10755958</v>
      </c>
      <c r="I435" s="85">
        <v>10755958</v>
      </c>
      <c r="J435" s="85">
        <v>10755958</v>
      </c>
      <c r="K435" s="85"/>
      <c r="L435" s="85">
        <v>57622</v>
      </c>
      <c r="M435" s="85">
        <v>3500000</v>
      </c>
      <c r="N435" s="85">
        <v>3500000</v>
      </c>
      <c r="O435" s="85">
        <v>3698336</v>
      </c>
      <c r="P435" s="388"/>
    </row>
    <row r="436" spans="1:16" s="4" customFormat="1" ht="45" customHeight="1">
      <c r="A436" s="565" t="s">
        <v>20</v>
      </c>
      <c r="B436" s="565"/>
      <c r="C436" s="565"/>
      <c r="D436" s="565"/>
      <c r="E436" s="565"/>
      <c r="F436" s="565"/>
      <c r="G436" s="565"/>
      <c r="H436" s="80">
        <f t="shared" ref="H436:O436" si="13">SUM(H434:H435)</f>
        <v>23643958</v>
      </c>
      <c r="I436" s="80">
        <f t="shared" si="13"/>
        <v>23643958</v>
      </c>
      <c r="J436" s="80">
        <f t="shared" si="13"/>
        <v>23643958</v>
      </c>
      <c r="K436" s="80">
        <f t="shared" si="13"/>
        <v>0</v>
      </c>
      <c r="L436" s="80">
        <f t="shared" si="13"/>
        <v>475243</v>
      </c>
      <c r="M436" s="80">
        <f t="shared" si="13"/>
        <v>7650000</v>
      </c>
      <c r="N436" s="80">
        <f t="shared" si="13"/>
        <v>7650000</v>
      </c>
      <c r="O436" s="80">
        <f t="shared" si="13"/>
        <v>7868715</v>
      </c>
      <c r="P436" s="385"/>
    </row>
    <row r="437" spans="1:16" ht="45" customHeight="1">
      <c r="A437" s="553"/>
      <c r="B437" s="552"/>
      <c r="C437" s="552"/>
      <c r="D437" s="552"/>
      <c r="E437" s="552"/>
      <c r="F437" s="552"/>
      <c r="G437" s="552"/>
      <c r="H437" s="552"/>
      <c r="I437" s="552"/>
      <c r="J437" s="552"/>
      <c r="K437" s="552"/>
      <c r="L437" s="552"/>
      <c r="M437" s="552"/>
      <c r="N437" s="552"/>
      <c r="O437" s="552"/>
      <c r="P437" s="554"/>
    </row>
    <row r="438" spans="1:16" ht="45" customHeight="1">
      <c r="A438" s="561" t="s">
        <v>45</v>
      </c>
      <c r="B438" s="561"/>
      <c r="C438" s="561"/>
      <c r="D438" s="561"/>
      <c r="E438" s="561"/>
      <c r="F438" s="561"/>
      <c r="G438" s="561"/>
      <c r="H438" s="561"/>
      <c r="I438" s="561"/>
      <c r="J438" s="561"/>
      <c r="K438" s="561"/>
      <c r="L438" s="561"/>
      <c r="M438" s="561"/>
      <c r="N438" s="561"/>
      <c r="O438" s="561"/>
      <c r="P438" s="561"/>
    </row>
    <row r="439" spans="1:16" ht="45" customHeight="1">
      <c r="A439" s="75">
        <v>1</v>
      </c>
      <c r="B439" s="394" t="s">
        <v>1820</v>
      </c>
      <c r="C439" s="355" t="s">
        <v>1286</v>
      </c>
      <c r="D439" s="65" t="s">
        <v>411</v>
      </c>
      <c r="E439" s="75" t="s">
        <v>1285</v>
      </c>
      <c r="F439" s="370">
        <v>2021</v>
      </c>
      <c r="G439" s="370">
        <v>2024</v>
      </c>
      <c r="H439" s="85">
        <v>54000000</v>
      </c>
      <c r="I439" s="85">
        <v>0</v>
      </c>
      <c r="J439" s="85">
        <v>5400000</v>
      </c>
      <c r="K439" s="85"/>
      <c r="L439" s="85">
        <f>J439/10</f>
        <v>540000</v>
      </c>
      <c r="M439" s="85">
        <f>(J439-L439)/3</f>
        <v>1620000</v>
      </c>
      <c r="N439" s="85">
        <f>(J439-L439)/3</f>
        <v>1620000</v>
      </c>
      <c r="O439" s="85">
        <f>(J439-L439)/3</f>
        <v>1620000</v>
      </c>
      <c r="P439" s="410" t="s">
        <v>1284</v>
      </c>
    </row>
    <row r="440" spans="1:16" ht="45" customHeight="1">
      <c r="A440" s="75">
        <v>2</v>
      </c>
      <c r="B440" s="394" t="s">
        <v>1820</v>
      </c>
      <c r="C440" s="355" t="s">
        <v>1283</v>
      </c>
      <c r="D440" s="65" t="s">
        <v>411</v>
      </c>
      <c r="E440" s="75" t="s">
        <v>1282</v>
      </c>
      <c r="F440" s="370">
        <v>2021</v>
      </c>
      <c r="G440" s="370">
        <v>2024</v>
      </c>
      <c r="H440" s="85">
        <v>54000000</v>
      </c>
      <c r="I440" s="85">
        <v>0</v>
      </c>
      <c r="J440" s="85">
        <v>5400000</v>
      </c>
      <c r="K440" s="85"/>
      <c r="L440" s="85">
        <f>J440/10</f>
        <v>540000</v>
      </c>
      <c r="M440" s="85">
        <f>(J440-L440)/3</f>
        <v>1620000</v>
      </c>
      <c r="N440" s="85">
        <f>(J440-L440)/3</f>
        <v>1620000</v>
      </c>
      <c r="O440" s="85">
        <f>(J440-L440)/3</f>
        <v>1620000</v>
      </c>
      <c r="P440" s="411" t="s">
        <v>1281</v>
      </c>
    </row>
    <row r="441" spans="1:16" ht="45" customHeight="1">
      <c r="A441" s="75">
        <v>3</v>
      </c>
      <c r="B441" s="394" t="s">
        <v>1820</v>
      </c>
      <c r="C441" s="355" t="s">
        <v>1280</v>
      </c>
      <c r="D441" s="65" t="s">
        <v>629</v>
      </c>
      <c r="E441" s="75" t="s">
        <v>1080</v>
      </c>
      <c r="F441" s="370">
        <v>2018</v>
      </c>
      <c r="G441" s="370">
        <v>2024</v>
      </c>
      <c r="H441" s="85">
        <v>69066200</v>
      </c>
      <c r="I441" s="85">
        <v>9987252</v>
      </c>
      <c r="J441" s="85">
        <v>59078948</v>
      </c>
      <c r="K441" s="85"/>
      <c r="L441" s="85">
        <f>J441/4</f>
        <v>14769737</v>
      </c>
      <c r="M441" s="85">
        <f>J441/4</f>
        <v>14769737</v>
      </c>
      <c r="N441" s="85">
        <f>J441/4</f>
        <v>14769737</v>
      </c>
      <c r="O441" s="85">
        <f>J441/4</f>
        <v>14769737</v>
      </c>
      <c r="P441" s="411" t="s">
        <v>631</v>
      </c>
    </row>
    <row r="442" spans="1:16" ht="45" customHeight="1">
      <c r="A442" s="75">
        <v>4</v>
      </c>
      <c r="B442" s="394" t="s">
        <v>1820</v>
      </c>
      <c r="C442" s="355" t="s">
        <v>1279</v>
      </c>
      <c r="D442" s="65" t="s">
        <v>415</v>
      </c>
      <c r="E442" s="75" t="s">
        <v>1083</v>
      </c>
      <c r="F442" s="370">
        <v>2019</v>
      </c>
      <c r="G442" s="370">
        <v>2024</v>
      </c>
      <c r="H442" s="85">
        <v>81105000</v>
      </c>
      <c r="I442" s="85">
        <v>0</v>
      </c>
      <c r="J442" s="85">
        <v>8110500</v>
      </c>
      <c r="K442" s="85"/>
      <c r="L442" s="85">
        <f>J442/10</f>
        <v>811050</v>
      </c>
      <c r="M442" s="85">
        <f>(J442-L442)/3</f>
        <v>2433150</v>
      </c>
      <c r="N442" s="85">
        <f>(J442-L442)/3</f>
        <v>2433150</v>
      </c>
      <c r="O442" s="85">
        <f>(J442-L442)/3</f>
        <v>2433150</v>
      </c>
      <c r="P442" s="411" t="s">
        <v>1278</v>
      </c>
    </row>
    <row r="443" spans="1:16" ht="45" customHeight="1">
      <c r="A443" s="75">
        <v>5</v>
      </c>
      <c r="B443" s="394" t="s">
        <v>1820</v>
      </c>
      <c r="C443" s="355" t="s">
        <v>1277</v>
      </c>
      <c r="D443" s="65" t="s">
        <v>420</v>
      </c>
      <c r="E443" s="75" t="s">
        <v>1213</v>
      </c>
      <c r="F443" s="370">
        <v>2018</v>
      </c>
      <c r="G443" s="370">
        <v>2024</v>
      </c>
      <c r="H443" s="85">
        <v>102900000</v>
      </c>
      <c r="I443" s="85">
        <v>2398211</v>
      </c>
      <c r="J443" s="85">
        <v>100501789</v>
      </c>
      <c r="K443" s="85"/>
      <c r="L443" s="85">
        <f>J443/4</f>
        <v>25125447.25</v>
      </c>
      <c r="M443" s="85">
        <f>J443/4</f>
        <v>25125447.25</v>
      </c>
      <c r="N443" s="85">
        <f>J443/4</f>
        <v>25125447.25</v>
      </c>
      <c r="O443" s="85">
        <f>J443/4</f>
        <v>25125447.25</v>
      </c>
      <c r="P443" s="411" t="s">
        <v>631</v>
      </c>
    </row>
    <row r="444" spans="1:16" ht="45" customHeight="1">
      <c r="A444" s="75">
        <v>6</v>
      </c>
      <c r="B444" s="394" t="s">
        <v>1820</v>
      </c>
      <c r="C444" s="355" t="s">
        <v>1276</v>
      </c>
      <c r="D444" s="65" t="s">
        <v>630</v>
      </c>
      <c r="E444" s="75" t="s">
        <v>1083</v>
      </c>
      <c r="F444" s="370">
        <v>2018</v>
      </c>
      <c r="G444" s="370">
        <v>2024</v>
      </c>
      <c r="H444" s="85">
        <v>35000000</v>
      </c>
      <c r="I444" s="85">
        <v>33953361</v>
      </c>
      <c r="J444" s="85">
        <v>1046639</v>
      </c>
      <c r="K444" s="85"/>
      <c r="L444" s="85">
        <f>J444/4</f>
        <v>261659.75</v>
      </c>
      <c r="M444" s="85">
        <f>J444/4</f>
        <v>261659.75</v>
      </c>
      <c r="N444" s="85">
        <f>J444/4</f>
        <v>261659.75</v>
      </c>
      <c r="O444" s="85">
        <f>J444/4</f>
        <v>261659.75</v>
      </c>
      <c r="P444" s="411" t="s">
        <v>631</v>
      </c>
    </row>
    <row r="445" spans="1:16" ht="45" customHeight="1">
      <c r="A445" s="75">
        <v>7</v>
      </c>
      <c r="B445" s="394" t="s">
        <v>1820</v>
      </c>
      <c r="C445" s="355" t="s">
        <v>1275</v>
      </c>
      <c r="D445" s="65" t="s">
        <v>629</v>
      </c>
      <c r="E445" s="75" t="s">
        <v>1080</v>
      </c>
      <c r="F445" s="370">
        <v>2018</v>
      </c>
      <c r="G445" s="370">
        <v>2024</v>
      </c>
      <c r="H445" s="85">
        <v>84810000</v>
      </c>
      <c r="I445" s="85">
        <v>0</v>
      </c>
      <c r="J445" s="85">
        <v>8481000</v>
      </c>
      <c r="K445" s="85"/>
      <c r="L445" s="85">
        <f>J445/10</f>
        <v>848100</v>
      </c>
      <c r="M445" s="85">
        <f>(J445-L445)/3</f>
        <v>2544300</v>
      </c>
      <c r="N445" s="85">
        <f>(J445-L445)/3</f>
        <v>2544300</v>
      </c>
      <c r="O445" s="85">
        <f>(J445-L445)/3</f>
        <v>2544300</v>
      </c>
      <c r="P445" s="411" t="s">
        <v>1269</v>
      </c>
    </row>
    <row r="446" spans="1:16" ht="45" customHeight="1">
      <c r="A446" s="75">
        <v>8</v>
      </c>
      <c r="B446" s="394" t="s">
        <v>1820</v>
      </c>
      <c r="C446" s="355" t="s">
        <v>1274</v>
      </c>
      <c r="D446" s="65" t="s">
        <v>630</v>
      </c>
      <c r="E446" s="75" t="s">
        <v>1083</v>
      </c>
      <c r="F446" s="370">
        <v>2018</v>
      </c>
      <c r="G446" s="370">
        <v>2024</v>
      </c>
      <c r="H446" s="85">
        <v>49155883</v>
      </c>
      <c r="I446" s="85">
        <v>18186526</v>
      </c>
      <c r="J446" s="85">
        <v>30969357</v>
      </c>
      <c r="K446" s="85"/>
      <c r="L446" s="85">
        <f>J446/4</f>
        <v>7742339.25</v>
      </c>
      <c r="M446" s="85">
        <f>J446/4</f>
        <v>7742339.25</v>
      </c>
      <c r="N446" s="85">
        <f>J446/4</f>
        <v>7742339.25</v>
      </c>
      <c r="O446" s="85">
        <f>J446/4</f>
        <v>7742339.25</v>
      </c>
      <c r="P446" s="411" t="s">
        <v>631</v>
      </c>
    </row>
    <row r="447" spans="1:16" ht="45" customHeight="1">
      <c r="A447" s="75">
        <v>9</v>
      </c>
      <c r="B447" s="394" t="s">
        <v>1820</v>
      </c>
      <c r="C447" s="355" t="s">
        <v>1273</v>
      </c>
      <c r="D447" s="65" t="s">
        <v>356</v>
      </c>
      <c r="E447" s="75" t="s">
        <v>1083</v>
      </c>
      <c r="F447" s="370">
        <v>2018</v>
      </c>
      <c r="G447" s="370">
        <v>2024</v>
      </c>
      <c r="H447" s="85">
        <v>96000000</v>
      </c>
      <c r="I447" s="85">
        <v>0</v>
      </c>
      <c r="J447" s="85">
        <v>9600000</v>
      </c>
      <c r="K447" s="85"/>
      <c r="L447" s="85">
        <f>J447/10</f>
        <v>960000</v>
      </c>
      <c r="M447" s="85">
        <f>(J447-L447)/3</f>
        <v>2880000</v>
      </c>
      <c r="N447" s="85">
        <f>(J447-L447)/3</f>
        <v>2880000</v>
      </c>
      <c r="O447" s="85">
        <f>(J447-L447)/3</f>
        <v>2880000</v>
      </c>
      <c r="P447" s="411" t="s">
        <v>1146</v>
      </c>
    </row>
    <row r="448" spans="1:16" ht="45" customHeight="1">
      <c r="A448" s="75">
        <v>10</v>
      </c>
      <c r="B448" s="394" t="s">
        <v>1820</v>
      </c>
      <c r="C448" s="355" t="s">
        <v>1272</v>
      </c>
      <c r="D448" s="65" t="s">
        <v>412</v>
      </c>
      <c r="E448" s="75" t="s">
        <v>1080</v>
      </c>
      <c r="F448" s="370">
        <v>2018</v>
      </c>
      <c r="G448" s="370">
        <v>2024</v>
      </c>
      <c r="H448" s="85">
        <v>52735855.199999996</v>
      </c>
      <c r="I448" s="85">
        <v>7197340</v>
      </c>
      <c r="J448" s="85">
        <v>45538515.199999996</v>
      </c>
      <c r="K448" s="85"/>
      <c r="L448" s="85">
        <f>J448/4</f>
        <v>11384628.799999999</v>
      </c>
      <c r="M448" s="85">
        <f>J448/4</f>
        <v>11384628.799999999</v>
      </c>
      <c r="N448" s="85">
        <f>J448/4</f>
        <v>11384628.799999999</v>
      </c>
      <c r="O448" s="85">
        <f>J448/4</f>
        <v>11384628.799999999</v>
      </c>
      <c r="P448" s="411" t="s">
        <v>631</v>
      </c>
    </row>
    <row r="449" spans="1:16" ht="45" customHeight="1">
      <c r="A449" s="75">
        <v>11</v>
      </c>
      <c r="B449" s="394" t="s">
        <v>1820</v>
      </c>
      <c r="C449" s="355" t="s">
        <v>1271</v>
      </c>
      <c r="D449" s="65" t="s">
        <v>630</v>
      </c>
      <c r="E449" s="75" t="s">
        <v>1080</v>
      </c>
      <c r="F449" s="370">
        <v>2018</v>
      </c>
      <c r="G449" s="370">
        <v>2024</v>
      </c>
      <c r="H449" s="85">
        <v>40000000</v>
      </c>
      <c r="I449" s="85">
        <v>38094094</v>
      </c>
      <c r="J449" s="85">
        <v>1905906</v>
      </c>
      <c r="K449" s="85"/>
      <c r="L449" s="85">
        <f>J449/4</f>
        <v>476476.5</v>
      </c>
      <c r="M449" s="85">
        <f>J449/4</f>
        <v>476476.5</v>
      </c>
      <c r="N449" s="85">
        <f>J449/4</f>
        <v>476476.5</v>
      </c>
      <c r="O449" s="85">
        <f>J449/4</f>
        <v>476476.5</v>
      </c>
      <c r="P449" s="411" t="s">
        <v>631</v>
      </c>
    </row>
    <row r="450" spans="1:16" ht="45" customHeight="1">
      <c r="A450" s="75">
        <v>12</v>
      </c>
      <c r="B450" s="394" t="s">
        <v>1820</v>
      </c>
      <c r="C450" s="355" t="s">
        <v>1270</v>
      </c>
      <c r="D450" s="65" t="s">
        <v>629</v>
      </c>
      <c r="E450" s="75" t="s">
        <v>1083</v>
      </c>
      <c r="F450" s="370">
        <v>2018</v>
      </c>
      <c r="G450" s="370">
        <v>2024</v>
      </c>
      <c r="H450" s="85">
        <v>81105000</v>
      </c>
      <c r="I450" s="85">
        <v>0</v>
      </c>
      <c r="J450" s="85">
        <v>8110500</v>
      </c>
      <c r="K450" s="85"/>
      <c r="L450" s="85">
        <f>J450/10</f>
        <v>811050</v>
      </c>
      <c r="M450" s="85">
        <f>(J450-L450)/3</f>
        <v>2433150</v>
      </c>
      <c r="N450" s="85">
        <f>(J450-L450)/3</f>
        <v>2433150</v>
      </c>
      <c r="O450" s="85">
        <f>(J450-L450)/3</f>
        <v>2433150</v>
      </c>
      <c r="P450" s="411" t="s">
        <v>1269</v>
      </c>
    </row>
    <row r="451" spans="1:16" ht="45" customHeight="1">
      <c r="A451" s="75">
        <v>13</v>
      </c>
      <c r="B451" s="394" t="s">
        <v>1820</v>
      </c>
      <c r="C451" s="355" t="s">
        <v>1268</v>
      </c>
      <c r="D451" s="65" t="s">
        <v>630</v>
      </c>
      <c r="E451" s="75" t="s">
        <v>1083</v>
      </c>
      <c r="F451" s="370">
        <v>2018</v>
      </c>
      <c r="G451" s="370">
        <v>2024</v>
      </c>
      <c r="H451" s="85">
        <v>33998308</v>
      </c>
      <c r="I451" s="85">
        <v>20561779</v>
      </c>
      <c r="J451" s="85">
        <v>13436529</v>
      </c>
      <c r="K451" s="85"/>
      <c r="L451" s="85">
        <f>J451/4</f>
        <v>3359132.25</v>
      </c>
      <c r="M451" s="85">
        <f>J451/4</f>
        <v>3359132.25</v>
      </c>
      <c r="N451" s="85">
        <f>J451/4</f>
        <v>3359132.25</v>
      </c>
      <c r="O451" s="85">
        <f>J451/4</f>
        <v>3359132.25</v>
      </c>
      <c r="P451" s="411" t="s">
        <v>631</v>
      </c>
    </row>
    <row r="452" spans="1:16" ht="45" customHeight="1">
      <c r="A452" s="75">
        <v>14</v>
      </c>
      <c r="B452" s="394" t="s">
        <v>1820</v>
      </c>
      <c r="C452" s="355" t="s">
        <v>1267</v>
      </c>
      <c r="D452" s="65" t="s">
        <v>356</v>
      </c>
      <c r="E452" s="75" t="s">
        <v>1080</v>
      </c>
      <c r="F452" s="370">
        <v>2018</v>
      </c>
      <c r="G452" s="370">
        <v>2024</v>
      </c>
      <c r="H452" s="85">
        <v>70659399</v>
      </c>
      <c r="I452" s="85">
        <v>10337549</v>
      </c>
      <c r="J452" s="85">
        <v>60321850</v>
      </c>
      <c r="K452" s="85"/>
      <c r="L452" s="85">
        <f>J452/4</f>
        <v>15080462.5</v>
      </c>
      <c r="M452" s="85">
        <f>J452/4</f>
        <v>15080462.5</v>
      </c>
      <c r="N452" s="85">
        <f>J452/4</f>
        <v>15080462.5</v>
      </c>
      <c r="O452" s="85">
        <f>J452/4</f>
        <v>15080462.5</v>
      </c>
      <c r="P452" s="411" t="s">
        <v>631</v>
      </c>
    </row>
    <row r="453" spans="1:16" ht="45" customHeight="1">
      <c r="A453" s="75">
        <v>15</v>
      </c>
      <c r="B453" s="394" t="s">
        <v>1820</v>
      </c>
      <c r="C453" s="355" t="s">
        <v>1266</v>
      </c>
      <c r="D453" s="65" t="s">
        <v>263</v>
      </c>
      <c r="E453" s="75" t="s">
        <v>1083</v>
      </c>
      <c r="F453" s="370">
        <v>2018</v>
      </c>
      <c r="G453" s="370">
        <v>2024</v>
      </c>
      <c r="H453" s="85">
        <v>60422935.999999993</v>
      </c>
      <c r="I453" s="85">
        <v>24680350</v>
      </c>
      <c r="J453" s="85">
        <v>35742585.999999993</v>
      </c>
      <c r="K453" s="85"/>
      <c r="L453" s="85">
        <f>J453/4</f>
        <v>8935646.4999999981</v>
      </c>
      <c r="M453" s="85">
        <f>J453/4</f>
        <v>8935646.4999999981</v>
      </c>
      <c r="N453" s="85">
        <f>J453/4</f>
        <v>8935646.4999999981</v>
      </c>
      <c r="O453" s="85">
        <f>J453/4</f>
        <v>8935646.4999999981</v>
      </c>
      <c r="P453" s="411" t="s">
        <v>631</v>
      </c>
    </row>
    <row r="454" spans="1:16" ht="45" customHeight="1">
      <c r="A454" s="75">
        <v>16</v>
      </c>
      <c r="B454" s="394" t="s">
        <v>1820</v>
      </c>
      <c r="C454" s="355" t="s">
        <v>1265</v>
      </c>
      <c r="D454" s="65" t="s">
        <v>428</v>
      </c>
      <c r="E454" s="75" t="s">
        <v>1083</v>
      </c>
      <c r="F454" s="370">
        <v>2018</v>
      </c>
      <c r="G454" s="370">
        <v>2024</v>
      </c>
      <c r="H454" s="85">
        <v>99000000</v>
      </c>
      <c r="I454" s="85">
        <v>0</v>
      </c>
      <c r="J454" s="85">
        <v>9900000</v>
      </c>
      <c r="K454" s="85"/>
      <c r="L454" s="85">
        <f>J454/10</f>
        <v>990000</v>
      </c>
      <c r="M454" s="85">
        <f>(J454-L454)/3</f>
        <v>2970000</v>
      </c>
      <c r="N454" s="85">
        <f>(J454-L454)/3</f>
        <v>2970000</v>
      </c>
      <c r="O454" s="85">
        <f>(J454-L454)/3</f>
        <v>2970000</v>
      </c>
      <c r="P454" s="411" t="s">
        <v>1146</v>
      </c>
    </row>
    <row r="455" spans="1:16" ht="45" customHeight="1">
      <c r="A455" s="75">
        <v>17</v>
      </c>
      <c r="B455" s="394" t="s">
        <v>1820</v>
      </c>
      <c r="C455" s="355" t="s">
        <v>1264</v>
      </c>
      <c r="D455" s="65" t="s">
        <v>411</v>
      </c>
      <c r="E455" s="75" t="s">
        <v>1083</v>
      </c>
      <c r="F455" s="370">
        <v>2018</v>
      </c>
      <c r="G455" s="370">
        <v>2024</v>
      </c>
      <c r="H455" s="85">
        <v>53539966.199999996</v>
      </c>
      <c r="I455" s="85">
        <v>7153871</v>
      </c>
      <c r="J455" s="85">
        <v>46386095.199999996</v>
      </c>
      <c r="K455" s="85"/>
      <c r="L455" s="85">
        <f>J455/4</f>
        <v>11596523.799999999</v>
      </c>
      <c r="M455" s="85">
        <f>J455/4</f>
        <v>11596523.799999999</v>
      </c>
      <c r="N455" s="85">
        <f>J455/4</f>
        <v>11596523.799999999</v>
      </c>
      <c r="O455" s="85">
        <f>J455/4</f>
        <v>11596523.799999999</v>
      </c>
      <c r="P455" s="411" t="s">
        <v>631</v>
      </c>
    </row>
    <row r="456" spans="1:16" ht="45" customHeight="1">
      <c r="A456" s="75">
        <v>18</v>
      </c>
      <c r="B456" s="394" t="s">
        <v>1820</v>
      </c>
      <c r="C456" s="355" t="s">
        <v>1263</v>
      </c>
      <c r="D456" s="65" t="s">
        <v>415</v>
      </c>
      <c r="E456" s="75" t="s">
        <v>1083</v>
      </c>
      <c r="F456" s="370">
        <v>2018</v>
      </c>
      <c r="G456" s="370">
        <v>2024</v>
      </c>
      <c r="H456" s="85">
        <v>73266200</v>
      </c>
      <c r="I456" s="85">
        <v>0</v>
      </c>
      <c r="J456" s="85">
        <v>73266200</v>
      </c>
      <c r="K456" s="85"/>
      <c r="L456" s="85">
        <f>J456/4</f>
        <v>18316550</v>
      </c>
      <c r="M456" s="85">
        <f>J456/4</f>
        <v>18316550</v>
      </c>
      <c r="N456" s="85">
        <f>J456/4</f>
        <v>18316550</v>
      </c>
      <c r="O456" s="85">
        <f>J456/4</f>
        <v>18316550</v>
      </c>
      <c r="P456" s="411" t="s">
        <v>631</v>
      </c>
    </row>
    <row r="457" spans="1:16" ht="45" customHeight="1">
      <c r="A457" s="75">
        <v>19</v>
      </c>
      <c r="B457" s="394" t="s">
        <v>1820</v>
      </c>
      <c r="C457" s="355" t="s">
        <v>1262</v>
      </c>
      <c r="D457" s="65" t="s">
        <v>356</v>
      </c>
      <c r="E457" s="75" t="s">
        <v>1083</v>
      </c>
      <c r="F457" s="370">
        <v>2018</v>
      </c>
      <c r="G457" s="370">
        <v>2024</v>
      </c>
      <c r="H457" s="85">
        <v>93000000</v>
      </c>
      <c r="I457" s="85">
        <v>0</v>
      </c>
      <c r="J457" s="85">
        <v>9300000</v>
      </c>
      <c r="K457" s="85"/>
      <c r="L457" s="85">
        <f>J457/10</f>
        <v>930000</v>
      </c>
      <c r="M457" s="85">
        <f>(J457-L457)/3</f>
        <v>2790000</v>
      </c>
      <c r="N457" s="85">
        <f>(J457-L457)/3</f>
        <v>2790000</v>
      </c>
      <c r="O457" s="85">
        <f>(J457-L457)/3</f>
        <v>2790000</v>
      </c>
      <c r="P457" s="411" t="s">
        <v>1146</v>
      </c>
    </row>
    <row r="458" spans="1:16" ht="45" customHeight="1">
      <c r="A458" s="75">
        <v>20</v>
      </c>
      <c r="B458" s="394" t="s">
        <v>1820</v>
      </c>
      <c r="C458" s="355" t="s">
        <v>1261</v>
      </c>
      <c r="D458" s="65" t="s">
        <v>390</v>
      </c>
      <c r="E458" s="75" t="s">
        <v>1083</v>
      </c>
      <c r="F458" s="370">
        <v>2019</v>
      </c>
      <c r="G458" s="370">
        <v>2024</v>
      </c>
      <c r="H458" s="85">
        <v>116200000</v>
      </c>
      <c r="I458" s="85">
        <v>0</v>
      </c>
      <c r="J458" s="85">
        <v>116200000</v>
      </c>
      <c r="K458" s="85"/>
      <c r="L458" s="85">
        <f>J458/4</f>
        <v>29050000</v>
      </c>
      <c r="M458" s="85">
        <f>J458/4</f>
        <v>29050000</v>
      </c>
      <c r="N458" s="85">
        <f>J458/4</f>
        <v>29050000</v>
      </c>
      <c r="O458" s="85">
        <f>J458/4</f>
        <v>29050000</v>
      </c>
      <c r="P458" s="411" t="s">
        <v>631</v>
      </c>
    </row>
    <row r="459" spans="1:16" ht="45" customHeight="1">
      <c r="A459" s="75">
        <v>21</v>
      </c>
      <c r="B459" s="394" t="s">
        <v>1820</v>
      </c>
      <c r="C459" s="355" t="s">
        <v>1260</v>
      </c>
      <c r="D459" s="65" t="s">
        <v>410</v>
      </c>
      <c r="E459" s="75" t="s">
        <v>1080</v>
      </c>
      <c r="F459" s="370">
        <v>2019</v>
      </c>
      <c r="G459" s="370">
        <v>2024</v>
      </c>
      <c r="H459" s="85">
        <v>92000000</v>
      </c>
      <c r="I459" s="85">
        <v>0</v>
      </c>
      <c r="J459" s="85">
        <v>9200000</v>
      </c>
      <c r="K459" s="85"/>
      <c r="L459" s="85">
        <f>J459/10</f>
        <v>920000</v>
      </c>
      <c r="M459" s="85">
        <f>(J459-L459)/3</f>
        <v>2760000</v>
      </c>
      <c r="N459" s="85">
        <f>(J459-L459)/3</f>
        <v>2760000</v>
      </c>
      <c r="O459" s="85">
        <f>(J459-L459)/3</f>
        <v>2760000</v>
      </c>
      <c r="P459" s="411" t="s">
        <v>1146</v>
      </c>
    </row>
    <row r="460" spans="1:16" ht="45" customHeight="1">
      <c r="A460" s="75">
        <v>22</v>
      </c>
      <c r="B460" s="394" t="s">
        <v>1820</v>
      </c>
      <c r="C460" s="355" t="s">
        <v>1259</v>
      </c>
      <c r="D460" s="65" t="s">
        <v>421</v>
      </c>
      <c r="E460" s="75" t="s">
        <v>1143</v>
      </c>
      <c r="F460" s="370">
        <v>2019</v>
      </c>
      <c r="G460" s="370">
        <v>2024</v>
      </c>
      <c r="H460" s="85">
        <v>100000000</v>
      </c>
      <c r="I460" s="85">
        <v>1584548.97</v>
      </c>
      <c r="J460" s="85">
        <v>13000000</v>
      </c>
      <c r="K460" s="85"/>
      <c r="L460" s="85">
        <f>J460/10</f>
        <v>1300000</v>
      </c>
      <c r="M460" s="85">
        <f>(J460-L460)/3</f>
        <v>3900000</v>
      </c>
      <c r="N460" s="85">
        <f>(J460-L460)/3</f>
        <v>3900000</v>
      </c>
      <c r="O460" s="85">
        <f>(J460-L460)/3</f>
        <v>3900000</v>
      </c>
      <c r="P460" s="411" t="s">
        <v>1146</v>
      </c>
    </row>
    <row r="461" spans="1:16" ht="45" customHeight="1">
      <c r="A461" s="75">
        <v>23</v>
      </c>
      <c r="B461" s="394" t="s">
        <v>1820</v>
      </c>
      <c r="C461" s="355" t="s">
        <v>1258</v>
      </c>
      <c r="D461" s="65" t="s">
        <v>415</v>
      </c>
      <c r="E461" s="75" t="s">
        <v>1080</v>
      </c>
      <c r="F461" s="370">
        <v>2018</v>
      </c>
      <c r="G461" s="370">
        <v>2024</v>
      </c>
      <c r="H461" s="85">
        <v>98475000</v>
      </c>
      <c r="I461" s="85">
        <v>0</v>
      </c>
      <c r="J461" s="85">
        <v>9847500</v>
      </c>
      <c r="K461" s="85"/>
      <c r="L461" s="85">
        <f>J461/10</f>
        <v>984750</v>
      </c>
      <c r="M461" s="85">
        <f>(J461-L461)/3</f>
        <v>2954250</v>
      </c>
      <c r="N461" s="85">
        <f>(J461-L461)/3</f>
        <v>2954250</v>
      </c>
      <c r="O461" s="85">
        <f>(J461-L461)/3</f>
        <v>2954250</v>
      </c>
      <c r="P461" s="411" t="s">
        <v>1185</v>
      </c>
    </row>
    <row r="462" spans="1:16" ht="45" customHeight="1">
      <c r="A462" s="75">
        <v>24</v>
      </c>
      <c r="B462" s="394" t="s">
        <v>1820</v>
      </c>
      <c r="C462" s="355" t="s">
        <v>1257</v>
      </c>
      <c r="D462" s="65" t="s">
        <v>423</v>
      </c>
      <c r="E462" s="75" t="s">
        <v>1083</v>
      </c>
      <c r="F462" s="370">
        <v>2018</v>
      </c>
      <c r="G462" s="370">
        <v>2024</v>
      </c>
      <c r="H462" s="85">
        <v>70603400</v>
      </c>
      <c r="I462" s="85">
        <v>21279220</v>
      </c>
      <c r="J462" s="85">
        <v>49324180</v>
      </c>
      <c r="K462" s="85"/>
      <c r="L462" s="85">
        <f>J462/4</f>
        <v>12331045</v>
      </c>
      <c r="M462" s="85">
        <f>J462/4</f>
        <v>12331045</v>
      </c>
      <c r="N462" s="85">
        <f>J462/4</f>
        <v>12331045</v>
      </c>
      <c r="O462" s="85">
        <f>J462/4</f>
        <v>12331045</v>
      </c>
      <c r="P462" s="411" t="s">
        <v>631</v>
      </c>
    </row>
    <row r="463" spans="1:16" ht="45" customHeight="1">
      <c r="A463" s="75">
        <v>25</v>
      </c>
      <c r="B463" s="394" t="s">
        <v>1820</v>
      </c>
      <c r="C463" s="355" t="s">
        <v>1256</v>
      </c>
      <c r="D463" s="65" t="s">
        <v>429</v>
      </c>
      <c r="E463" s="75" t="s">
        <v>1080</v>
      </c>
      <c r="F463" s="370">
        <v>2018</v>
      </c>
      <c r="G463" s="370">
        <v>2024</v>
      </c>
      <c r="H463" s="85">
        <v>104000000</v>
      </c>
      <c r="I463" s="85">
        <v>0</v>
      </c>
      <c r="J463" s="85">
        <v>10400000</v>
      </c>
      <c r="K463" s="85"/>
      <c r="L463" s="85">
        <f>J463/10</f>
        <v>1040000</v>
      </c>
      <c r="M463" s="85">
        <f>(J463-L463)/3</f>
        <v>3120000</v>
      </c>
      <c r="N463" s="85">
        <f>(J463-L463)/3</f>
        <v>3120000</v>
      </c>
      <c r="O463" s="85">
        <f>(J463-L463)/3</f>
        <v>3120000</v>
      </c>
      <c r="P463" s="411" t="s">
        <v>1146</v>
      </c>
    </row>
    <row r="464" spans="1:16" ht="45" customHeight="1">
      <c r="A464" s="75">
        <v>26</v>
      </c>
      <c r="B464" s="394" t="s">
        <v>1820</v>
      </c>
      <c r="C464" s="355" t="s">
        <v>1255</v>
      </c>
      <c r="D464" s="65" t="s">
        <v>422</v>
      </c>
      <c r="E464" s="75" t="s">
        <v>1083</v>
      </c>
      <c r="F464" s="370">
        <v>2018</v>
      </c>
      <c r="G464" s="370">
        <v>2024</v>
      </c>
      <c r="H464" s="85">
        <v>49190451.799999997</v>
      </c>
      <c r="I464" s="85">
        <v>18629325</v>
      </c>
      <c r="J464" s="85">
        <v>30561126.799999997</v>
      </c>
      <c r="K464" s="85"/>
      <c r="L464" s="85">
        <f>J464/4</f>
        <v>7640281.6999999993</v>
      </c>
      <c r="M464" s="85">
        <f>J464/4</f>
        <v>7640281.6999999993</v>
      </c>
      <c r="N464" s="85">
        <f>J464/4</f>
        <v>7640281.6999999993</v>
      </c>
      <c r="O464" s="85">
        <f>J464/4</f>
        <v>7640281.6999999993</v>
      </c>
      <c r="P464" s="411" t="s">
        <v>631</v>
      </c>
    </row>
    <row r="465" spans="1:16" ht="45" customHeight="1">
      <c r="A465" s="75">
        <v>27</v>
      </c>
      <c r="B465" s="394" t="s">
        <v>1820</v>
      </c>
      <c r="C465" s="355" t="s">
        <v>1254</v>
      </c>
      <c r="D465" s="65" t="s">
        <v>422</v>
      </c>
      <c r="E465" s="75" t="s">
        <v>1083</v>
      </c>
      <c r="F465" s="370">
        <v>2019</v>
      </c>
      <c r="G465" s="370">
        <v>2024</v>
      </c>
      <c r="H465" s="85">
        <v>47529211.799999997</v>
      </c>
      <c r="I465" s="85">
        <v>20280319</v>
      </c>
      <c r="J465" s="85">
        <v>27248892.799999997</v>
      </c>
      <c r="K465" s="85"/>
      <c r="L465" s="85">
        <f>J465/4</f>
        <v>6812223.1999999993</v>
      </c>
      <c r="M465" s="85">
        <f>J465/4</f>
        <v>6812223.1999999993</v>
      </c>
      <c r="N465" s="85">
        <f>J465/4</f>
        <v>6812223.1999999993</v>
      </c>
      <c r="O465" s="85">
        <f>J465/4</f>
        <v>6812223.1999999993</v>
      </c>
      <c r="P465" s="411" t="s">
        <v>631</v>
      </c>
    </row>
    <row r="466" spans="1:16" ht="45" customHeight="1">
      <c r="A466" s="75">
        <v>28</v>
      </c>
      <c r="B466" s="394" t="s">
        <v>1820</v>
      </c>
      <c r="C466" s="355" t="s">
        <v>1253</v>
      </c>
      <c r="D466" s="65" t="s">
        <v>429</v>
      </c>
      <c r="E466" s="75" t="s">
        <v>1083</v>
      </c>
      <c r="F466" s="370">
        <v>2019</v>
      </c>
      <c r="G466" s="370">
        <v>2024</v>
      </c>
      <c r="H466" s="85">
        <v>53269167</v>
      </c>
      <c r="I466" s="85">
        <v>22213795</v>
      </c>
      <c r="J466" s="85">
        <v>31055372</v>
      </c>
      <c r="K466" s="85"/>
      <c r="L466" s="85">
        <f>J466/4</f>
        <v>7763843</v>
      </c>
      <c r="M466" s="85">
        <f>J466/4</f>
        <v>7763843</v>
      </c>
      <c r="N466" s="85">
        <f>J466/4</f>
        <v>7763843</v>
      </c>
      <c r="O466" s="85">
        <f>J466/4</f>
        <v>7763843</v>
      </c>
      <c r="P466" s="411" t="s">
        <v>631</v>
      </c>
    </row>
    <row r="467" spans="1:16" ht="45" customHeight="1">
      <c r="A467" s="75">
        <v>29</v>
      </c>
      <c r="B467" s="394" t="s">
        <v>1820</v>
      </c>
      <c r="C467" s="355" t="s">
        <v>1252</v>
      </c>
      <c r="D467" s="65" t="s">
        <v>141</v>
      </c>
      <c r="E467" s="75" t="s">
        <v>1080</v>
      </c>
      <c r="F467" s="370">
        <v>2018</v>
      </c>
      <c r="G467" s="370">
        <v>2024</v>
      </c>
      <c r="H467" s="85">
        <v>111000000</v>
      </c>
      <c r="I467" s="85">
        <v>0</v>
      </c>
      <c r="J467" s="85">
        <v>11100000</v>
      </c>
      <c r="K467" s="85"/>
      <c r="L467" s="85">
        <f>J467/10</f>
        <v>1110000</v>
      </c>
      <c r="M467" s="85">
        <f>(J467-L467)/3</f>
        <v>3330000</v>
      </c>
      <c r="N467" s="85">
        <f>(J467-L467)/3</f>
        <v>3330000</v>
      </c>
      <c r="O467" s="85">
        <f>(J467-L467)/3</f>
        <v>3330000</v>
      </c>
      <c r="P467" s="411" t="s">
        <v>1146</v>
      </c>
    </row>
    <row r="468" spans="1:16" ht="45" customHeight="1">
      <c r="A468" s="75">
        <v>30</v>
      </c>
      <c r="B468" s="394" t="s">
        <v>1820</v>
      </c>
      <c r="C468" s="355" t="s">
        <v>1251</v>
      </c>
      <c r="D468" s="65" t="s">
        <v>423</v>
      </c>
      <c r="E468" s="75" t="s">
        <v>1083</v>
      </c>
      <c r="F468" s="370">
        <v>2020</v>
      </c>
      <c r="G468" s="370">
        <v>2024</v>
      </c>
      <c r="H468" s="85">
        <v>97066200</v>
      </c>
      <c r="I468" s="85">
        <v>0</v>
      </c>
      <c r="J468" s="85">
        <v>97066200</v>
      </c>
      <c r="K468" s="85"/>
      <c r="L468" s="85">
        <f>J468/4</f>
        <v>24266550</v>
      </c>
      <c r="M468" s="85">
        <f>J468/4</f>
        <v>24266550</v>
      </c>
      <c r="N468" s="85">
        <f>J468/4</f>
        <v>24266550</v>
      </c>
      <c r="O468" s="85">
        <f>J468/4</f>
        <v>24266550</v>
      </c>
      <c r="P468" s="411" t="s">
        <v>631</v>
      </c>
    </row>
    <row r="469" spans="1:16" ht="45" customHeight="1">
      <c r="A469" s="75">
        <v>31</v>
      </c>
      <c r="B469" s="394" t="s">
        <v>1820</v>
      </c>
      <c r="C469" s="355" t="s">
        <v>1250</v>
      </c>
      <c r="D469" s="65" t="s">
        <v>414</v>
      </c>
      <c r="E469" s="75" t="s">
        <v>1080</v>
      </c>
      <c r="F469" s="370">
        <v>2020</v>
      </c>
      <c r="G469" s="370">
        <v>2024</v>
      </c>
      <c r="H469" s="85">
        <v>93199800</v>
      </c>
      <c r="I469" s="85">
        <v>117764</v>
      </c>
      <c r="J469" s="85">
        <v>9319980</v>
      </c>
      <c r="K469" s="85"/>
      <c r="L469" s="85">
        <f>J469/10</f>
        <v>931998</v>
      </c>
      <c r="M469" s="85">
        <f>(J469-L469)/3</f>
        <v>2795994</v>
      </c>
      <c r="N469" s="85">
        <f>(J469-L469)/3</f>
        <v>2795994</v>
      </c>
      <c r="O469" s="85">
        <f>(J469-L469)/3</f>
        <v>2795994</v>
      </c>
      <c r="P469" s="411" t="s">
        <v>1248</v>
      </c>
    </row>
    <row r="470" spans="1:16" ht="45" customHeight="1">
      <c r="A470" s="75">
        <v>32</v>
      </c>
      <c r="B470" s="394" t="s">
        <v>1820</v>
      </c>
      <c r="C470" s="355" t="s">
        <v>1249</v>
      </c>
      <c r="D470" s="65" t="s">
        <v>414</v>
      </c>
      <c r="E470" s="75" t="s">
        <v>1080</v>
      </c>
      <c r="F470" s="370">
        <v>2020</v>
      </c>
      <c r="G470" s="370">
        <v>2024</v>
      </c>
      <c r="H470" s="85">
        <v>93199800</v>
      </c>
      <c r="I470" s="85">
        <v>0</v>
      </c>
      <c r="J470" s="85">
        <v>9319980</v>
      </c>
      <c r="K470" s="85"/>
      <c r="L470" s="85">
        <f>J470/10</f>
        <v>931998</v>
      </c>
      <c r="M470" s="85">
        <f>(J470-L470)/3</f>
        <v>2795994</v>
      </c>
      <c r="N470" s="85">
        <f>(J470-L470)/3</f>
        <v>2795994</v>
      </c>
      <c r="O470" s="85">
        <f>(J470-L470)/3</f>
        <v>2795994</v>
      </c>
      <c r="P470" s="411" t="s">
        <v>1248</v>
      </c>
    </row>
    <row r="471" spans="1:16" ht="45" customHeight="1">
      <c r="A471" s="75">
        <v>33</v>
      </c>
      <c r="B471" s="394" t="s">
        <v>1820</v>
      </c>
      <c r="C471" s="355" t="s">
        <v>1247</v>
      </c>
      <c r="D471" s="65" t="s">
        <v>394</v>
      </c>
      <c r="E471" s="75" t="s">
        <v>1080</v>
      </c>
      <c r="F471" s="370">
        <v>2020</v>
      </c>
      <c r="G471" s="370">
        <v>2024</v>
      </c>
      <c r="H471" s="85">
        <v>114000000</v>
      </c>
      <c r="I471" s="85">
        <v>0</v>
      </c>
      <c r="J471" s="85">
        <v>11400000</v>
      </c>
      <c r="K471" s="85"/>
      <c r="L471" s="85">
        <f>J471/10</f>
        <v>1140000</v>
      </c>
      <c r="M471" s="85">
        <f>(J471-L471)/3</f>
        <v>3420000</v>
      </c>
      <c r="N471" s="85">
        <f>(J471-L471)/3</f>
        <v>3420000</v>
      </c>
      <c r="O471" s="85">
        <f>(J471-L471)/3</f>
        <v>3420000</v>
      </c>
      <c r="P471" s="411" t="s">
        <v>1146</v>
      </c>
    </row>
    <row r="472" spans="1:16" ht="45" customHeight="1">
      <c r="A472" s="75">
        <v>34</v>
      </c>
      <c r="B472" s="394" t="s">
        <v>1820</v>
      </c>
      <c r="C472" s="355" t="s">
        <v>1246</v>
      </c>
      <c r="D472" s="65" t="s">
        <v>410</v>
      </c>
      <c r="E472" s="75" t="s">
        <v>1083</v>
      </c>
      <c r="F472" s="370">
        <v>2020</v>
      </c>
      <c r="G472" s="370">
        <v>2024</v>
      </c>
      <c r="H472" s="85">
        <v>97000000</v>
      </c>
      <c r="I472" s="85">
        <v>34456</v>
      </c>
      <c r="J472" s="85">
        <v>9700000</v>
      </c>
      <c r="K472" s="85"/>
      <c r="L472" s="85">
        <f>J472/10</f>
        <v>970000</v>
      </c>
      <c r="M472" s="85">
        <f>(J472-L472)/3</f>
        <v>2910000</v>
      </c>
      <c r="N472" s="85">
        <f>(J472-L472)/3</f>
        <v>2910000</v>
      </c>
      <c r="O472" s="85">
        <f>(J472-L472)/3</f>
        <v>2910000</v>
      </c>
      <c r="P472" s="411" t="s">
        <v>1146</v>
      </c>
    </row>
    <row r="473" spans="1:16" ht="45" customHeight="1">
      <c r="A473" s="75">
        <v>35</v>
      </c>
      <c r="B473" s="394" t="s">
        <v>1820</v>
      </c>
      <c r="C473" s="355" t="s">
        <v>1245</v>
      </c>
      <c r="D473" s="65" t="s">
        <v>410</v>
      </c>
      <c r="E473" s="75" t="s">
        <v>1080</v>
      </c>
      <c r="F473" s="370">
        <v>2020</v>
      </c>
      <c r="G473" s="370">
        <v>2024</v>
      </c>
      <c r="H473" s="85">
        <v>96000000</v>
      </c>
      <c r="I473" s="85">
        <v>34456</v>
      </c>
      <c r="J473" s="85">
        <v>9600000</v>
      </c>
      <c r="K473" s="85"/>
      <c r="L473" s="85">
        <f>J473/10</f>
        <v>960000</v>
      </c>
      <c r="M473" s="85">
        <f>(J473-L473)/3</f>
        <v>2880000</v>
      </c>
      <c r="N473" s="85">
        <f>(J473-L473)/3</f>
        <v>2880000</v>
      </c>
      <c r="O473" s="85">
        <f>(J473-L473)/3</f>
        <v>2880000</v>
      </c>
      <c r="P473" s="411" t="s">
        <v>1146</v>
      </c>
    </row>
    <row r="474" spans="1:16" ht="45" customHeight="1">
      <c r="A474" s="75">
        <v>36</v>
      </c>
      <c r="B474" s="394" t="s">
        <v>1820</v>
      </c>
      <c r="C474" s="355" t="s">
        <v>1244</v>
      </c>
      <c r="D474" s="65" t="s">
        <v>429</v>
      </c>
      <c r="E474" s="75" t="s">
        <v>1083</v>
      </c>
      <c r="F474" s="370">
        <v>2021</v>
      </c>
      <c r="G474" s="370">
        <v>2024</v>
      </c>
      <c r="H474" s="85">
        <v>56632968</v>
      </c>
      <c r="I474" s="85">
        <v>16394059</v>
      </c>
      <c r="J474" s="85">
        <v>40238909</v>
      </c>
      <c r="K474" s="85"/>
      <c r="L474" s="85">
        <f>J474/4</f>
        <v>10059727.25</v>
      </c>
      <c r="M474" s="85">
        <f>J474/4</f>
        <v>10059727.25</v>
      </c>
      <c r="N474" s="85">
        <f>J474/4</f>
        <v>10059727.25</v>
      </c>
      <c r="O474" s="85">
        <f>J474/4</f>
        <v>10059727.25</v>
      </c>
      <c r="P474" s="411" t="s">
        <v>631</v>
      </c>
    </row>
    <row r="475" spans="1:16" ht="45" customHeight="1">
      <c r="A475" s="75">
        <v>37</v>
      </c>
      <c r="B475" s="394" t="s">
        <v>1820</v>
      </c>
      <c r="C475" s="355" t="s">
        <v>1243</v>
      </c>
      <c r="D475" s="65" t="s">
        <v>361</v>
      </c>
      <c r="E475" s="75" t="s">
        <v>1080</v>
      </c>
      <c r="F475" s="370">
        <v>2021</v>
      </c>
      <c r="G475" s="370">
        <v>2024</v>
      </c>
      <c r="H475" s="85">
        <v>55738134.199999996</v>
      </c>
      <c r="I475" s="85">
        <v>24654685</v>
      </c>
      <c r="J475" s="85">
        <v>31083449.199999996</v>
      </c>
      <c r="K475" s="85"/>
      <c r="L475" s="85">
        <f>J475/4</f>
        <v>7770862.2999999989</v>
      </c>
      <c r="M475" s="85">
        <f>J475/4</f>
        <v>7770862.2999999989</v>
      </c>
      <c r="N475" s="85">
        <f>J475/4</f>
        <v>7770862.2999999989</v>
      </c>
      <c r="O475" s="85">
        <f>J475/4</f>
        <v>7770862.2999999989</v>
      </c>
      <c r="P475" s="411" t="s">
        <v>631</v>
      </c>
    </row>
    <row r="476" spans="1:16" ht="45" customHeight="1">
      <c r="A476" s="75">
        <v>38</v>
      </c>
      <c r="B476" s="394" t="s">
        <v>1820</v>
      </c>
      <c r="C476" s="355" t="s">
        <v>1242</v>
      </c>
      <c r="D476" s="65" t="s">
        <v>361</v>
      </c>
      <c r="E476" s="75" t="s">
        <v>1083</v>
      </c>
      <c r="F476" s="370">
        <v>2021</v>
      </c>
      <c r="G476" s="370">
        <v>2024</v>
      </c>
      <c r="H476" s="85">
        <v>48865665.799999997</v>
      </c>
      <c r="I476" s="85">
        <v>21417494</v>
      </c>
      <c r="J476" s="85">
        <v>27448171.799999997</v>
      </c>
      <c r="K476" s="85"/>
      <c r="L476" s="85">
        <f>J476/4</f>
        <v>6862042.9499999993</v>
      </c>
      <c r="M476" s="85">
        <f>J476/4</f>
        <v>6862042.9499999993</v>
      </c>
      <c r="N476" s="85">
        <f>J476/4</f>
        <v>6862042.9499999993</v>
      </c>
      <c r="O476" s="85">
        <f>J476/4</f>
        <v>6862042.9499999993</v>
      </c>
      <c r="P476" s="411" t="s">
        <v>631</v>
      </c>
    </row>
    <row r="477" spans="1:16" ht="45" customHeight="1">
      <c r="A477" s="75">
        <v>39</v>
      </c>
      <c r="B477" s="394" t="s">
        <v>1820</v>
      </c>
      <c r="C477" s="355" t="s">
        <v>1241</v>
      </c>
      <c r="D477" s="65" t="s">
        <v>361</v>
      </c>
      <c r="E477" s="75" t="s">
        <v>1080</v>
      </c>
      <c r="F477" s="370">
        <v>2021</v>
      </c>
      <c r="G477" s="370">
        <v>2024</v>
      </c>
      <c r="H477" s="85">
        <v>101000000</v>
      </c>
      <c r="I477" s="85">
        <v>0</v>
      </c>
      <c r="J477" s="85">
        <v>10100000</v>
      </c>
      <c r="K477" s="85"/>
      <c r="L477" s="85">
        <f>J477/10</f>
        <v>1010000</v>
      </c>
      <c r="M477" s="85">
        <f>(J477-L477)/3</f>
        <v>3030000</v>
      </c>
      <c r="N477" s="85">
        <f>(J477-L477)/3</f>
        <v>3030000</v>
      </c>
      <c r="O477" s="85">
        <f>(J477-L477)/3</f>
        <v>3030000</v>
      </c>
      <c r="P477" s="411" t="s">
        <v>1146</v>
      </c>
    </row>
    <row r="478" spans="1:16" ht="45" customHeight="1">
      <c r="A478" s="75">
        <v>40</v>
      </c>
      <c r="B478" s="394" t="s">
        <v>1820</v>
      </c>
      <c r="C478" s="355" t="s">
        <v>1240</v>
      </c>
      <c r="D478" s="65" t="s">
        <v>391</v>
      </c>
      <c r="E478" s="75" t="s">
        <v>1083</v>
      </c>
      <c r="F478" s="370">
        <v>2021</v>
      </c>
      <c r="G478" s="370">
        <v>2024</v>
      </c>
      <c r="H478" s="85">
        <v>62697563</v>
      </c>
      <c r="I478" s="85">
        <v>0</v>
      </c>
      <c r="J478" s="85">
        <v>62697563</v>
      </c>
      <c r="K478" s="85"/>
      <c r="L478" s="85">
        <f>J478/4</f>
        <v>15674390.75</v>
      </c>
      <c r="M478" s="85">
        <f>J478/4</f>
        <v>15674390.75</v>
      </c>
      <c r="N478" s="85">
        <f>J478/4</f>
        <v>15674390.75</v>
      </c>
      <c r="O478" s="85">
        <f>J478/4</f>
        <v>15674390.75</v>
      </c>
      <c r="P478" s="411" t="s">
        <v>631</v>
      </c>
    </row>
    <row r="479" spans="1:16" ht="45" customHeight="1">
      <c r="A479" s="75">
        <v>41</v>
      </c>
      <c r="B479" s="394" t="s">
        <v>1820</v>
      </c>
      <c r="C479" s="355" t="s">
        <v>1239</v>
      </c>
      <c r="D479" s="65" t="s">
        <v>391</v>
      </c>
      <c r="E479" s="75" t="s">
        <v>1080</v>
      </c>
      <c r="F479" s="370">
        <v>2021</v>
      </c>
      <c r="G479" s="370">
        <v>2024</v>
      </c>
      <c r="H479" s="85">
        <v>63288437</v>
      </c>
      <c r="I479" s="85">
        <v>0</v>
      </c>
      <c r="J479" s="85">
        <v>63288437</v>
      </c>
      <c r="K479" s="85"/>
      <c r="L479" s="85">
        <f>J479/4</f>
        <v>15822109.25</v>
      </c>
      <c r="M479" s="85">
        <f>J479/4</f>
        <v>15822109.25</v>
      </c>
      <c r="N479" s="85">
        <f>J479/4</f>
        <v>15822109.25</v>
      </c>
      <c r="O479" s="85">
        <f>J479/4</f>
        <v>15822109.25</v>
      </c>
      <c r="P479" s="411" t="s">
        <v>631</v>
      </c>
    </row>
    <row r="480" spans="1:16" ht="45" customHeight="1">
      <c r="A480" s="75">
        <v>42</v>
      </c>
      <c r="B480" s="394" t="s">
        <v>1820</v>
      </c>
      <c r="C480" s="355" t="s">
        <v>1238</v>
      </c>
      <c r="D480" s="65" t="s">
        <v>391</v>
      </c>
      <c r="E480" s="75" t="s">
        <v>1083</v>
      </c>
      <c r="F480" s="370">
        <v>2021</v>
      </c>
      <c r="G480" s="370">
        <v>2024</v>
      </c>
      <c r="H480" s="85">
        <v>93450000</v>
      </c>
      <c r="I480" s="85">
        <v>0</v>
      </c>
      <c r="J480" s="85">
        <v>9345000</v>
      </c>
      <c r="K480" s="85"/>
      <c r="L480" s="85">
        <f>J480/10</f>
        <v>934500</v>
      </c>
      <c r="M480" s="85">
        <f>(J480-L480)/3</f>
        <v>2803500</v>
      </c>
      <c r="N480" s="85">
        <f>(J480-L480)/3</f>
        <v>2803500</v>
      </c>
      <c r="O480" s="85">
        <f>(J480-L480)/3</f>
        <v>2803500</v>
      </c>
      <c r="P480" s="411" t="s">
        <v>1237</v>
      </c>
    </row>
    <row r="481" spans="1:16" ht="45" customHeight="1">
      <c r="A481" s="75">
        <v>43</v>
      </c>
      <c r="B481" s="394" t="s">
        <v>1820</v>
      </c>
      <c r="C481" s="355" t="s">
        <v>1236</v>
      </c>
      <c r="D481" s="65" t="s">
        <v>391</v>
      </c>
      <c r="E481" s="75" t="s">
        <v>1083</v>
      </c>
      <c r="F481" s="370">
        <v>2021</v>
      </c>
      <c r="G481" s="370">
        <v>2024</v>
      </c>
      <c r="H481" s="85">
        <v>103000000</v>
      </c>
      <c r="I481" s="85">
        <v>0</v>
      </c>
      <c r="J481" s="85">
        <v>10300000</v>
      </c>
      <c r="K481" s="85"/>
      <c r="L481" s="85">
        <f>J481/10</f>
        <v>1030000</v>
      </c>
      <c r="M481" s="85">
        <f>(J481-L481)/3</f>
        <v>3090000</v>
      </c>
      <c r="N481" s="85">
        <f>(J481-L481)/3</f>
        <v>3090000</v>
      </c>
      <c r="O481" s="85">
        <f>(J481-L481)/3</f>
        <v>3090000</v>
      </c>
      <c r="P481" s="411" t="s">
        <v>1146</v>
      </c>
    </row>
    <row r="482" spans="1:16" ht="45" customHeight="1">
      <c r="A482" s="75">
        <v>44</v>
      </c>
      <c r="B482" s="394" t="s">
        <v>1820</v>
      </c>
      <c r="C482" s="355" t="s">
        <v>1235</v>
      </c>
      <c r="D482" s="65" t="s">
        <v>410</v>
      </c>
      <c r="E482" s="75" t="s">
        <v>1083</v>
      </c>
      <c r="F482" s="370">
        <v>2021</v>
      </c>
      <c r="G482" s="370">
        <v>2024</v>
      </c>
      <c r="H482" s="85">
        <v>50136153</v>
      </c>
      <c r="I482" s="85">
        <v>20475459</v>
      </c>
      <c r="J482" s="85">
        <v>29660694</v>
      </c>
      <c r="K482" s="85"/>
      <c r="L482" s="85">
        <f t="shared" ref="L482:L495" si="14">J482/4</f>
        <v>7415173.5</v>
      </c>
      <c r="M482" s="85">
        <f t="shared" ref="M482:M495" si="15">J482/4</f>
        <v>7415173.5</v>
      </c>
      <c r="N482" s="85">
        <f t="shared" ref="N482:N495" si="16">J482/4</f>
        <v>7415173.5</v>
      </c>
      <c r="O482" s="85">
        <f t="shared" ref="O482:O495" si="17">J482/4</f>
        <v>7415173.5</v>
      </c>
      <c r="P482" s="411" t="s">
        <v>631</v>
      </c>
    </row>
    <row r="483" spans="1:16" ht="45" customHeight="1">
      <c r="A483" s="75">
        <v>45</v>
      </c>
      <c r="B483" s="394" t="s">
        <v>1820</v>
      </c>
      <c r="C483" s="355" t="s">
        <v>1234</v>
      </c>
      <c r="D483" s="65" t="s">
        <v>263</v>
      </c>
      <c r="E483" s="75" t="s">
        <v>1083</v>
      </c>
      <c r="F483" s="370">
        <v>2021</v>
      </c>
      <c r="G483" s="370">
        <v>2024</v>
      </c>
      <c r="H483" s="85">
        <v>54975624</v>
      </c>
      <c r="I483" s="85">
        <v>16092005</v>
      </c>
      <c r="J483" s="85">
        <v>38883619</v>
      </c>
      <c r="K483" s="85"/>
      <c r="L483" s="85">
        <f t="shared" si="14"/>
        <v>9720904.75</v>
      </c>
      <c r="M483" s="85">
        <f t="shared" si="15"/>
        <v>9720904.75</v>
      </c>
      <c r="N483" s="85">
        <f t="shared" si="16"/>
        <v>9720904.75</v>
      </c>
      <c r="O483" s="85">
        <f t="shared" si="17"/>
        <v>9720904.75</v>
      </c>
      <c r="P483" s="411" t="s">
        <v>631</v>
      </c>
    </row>
    <row r="484" spans="1:16" ht="45" customHeight="1">
      <c r="A484" s="75">
        <v>46</v>
      </c>
      <c r="B484" s="394" t="s">
        <v>1820</v>
      </c>
      <c r="C484" s="355" t="s">
        <v>1233</v>
      </c>
      <c r="D484" s="65" t="s">
        <v>263</v>
      </c>
      <c r="E484" s="75" t="s">
        <v>1080</v>
      </c>
      <c r="F484" s="370">
        <v>2021</v>
      </c>
      <c r="G484" s="370">
        <v>2024</v>
      </c>
      <c r="H484" s="85">
        <v>106190335</v>
      </c>
      <c r="I484" s="85">
        <v>0</v>
      </c>
      <c r="J484" s="85">
        <v>106190335</v>
      </c>
      <c r="K484" s="85"/>
      <c r="L484" s="85">
        <f t="shared" si="14"/>
        <v>26547583.75</v>
      </c>
      <c r="M484" s="85">
        <f t="shared" si="15"/>
        <v>26547583.75</v>
      </c>
      <c r="N484" s="85">
        <f t="shared" si="16"/>
        <v>26547583.75</v>
      </c>
      <c r="O484" s="85">
        <f t="shared" si="17"/>
        <v>26547583.75</v>
      </c>
      <c r="P484" s="411" t="s">
        <v>631</v>
      </c>
    </row>
    <row r="485" spans="1:16" ht="45" customHeight="1">
      <c r="A485" s="75">
        <v>47</v>
      </c>
      <c r="B485" s="394" t="s">
        <v>1820</v>
      </c>
      <c r="C485" s="355" t="s">
        <v>1232</v>
      </c>
      <c r="D485" s="65" t="s">
        <v>263</v>
      </c>
      <c r="E485" s="75" t="s">
        <v>1080</v>
      </c>
      <c r="F485" s="370">
        <v>2021</v>
      </c>
      <c r="G485" s="370">
        <v>2024</v>
      </c>
      <c r="H485" s="85">
        <v>62704303</v>
      </c>
      <c r="I485" s="85">
        <v>15117410</v>
      </c>
      <c r="J485" s="85">
        <v>47586893</v>
      </c>
      <c r="K485" s="85"/>
      <c r="L485" s="85">
        <f t="shared" si="14"/>
        <v>11896723.25</v>
      </c>
      <c r="M485" s="85">
        <f t="shared" si="15"/>
        <v>11896723.25</v>
      </c>
      <c r="N485" s="85">
        <f t="shared" si="16"/>
        <v>11896723.25</v>
      </c>
      <c r="O485" s="85">
        <f t="shared" si="17"/>
        <v>11896723.25</v>
      </c>
      <c r="P485" s="411" t="s">
        <v>631</v>
      </c>
    </row>
    <row r="486" spans="1:16" ht="45" customHeight="1">
      <c r="A486" s="75">
        <v>48</v>
      </c>
      <c r="B486" s="394" t="s">
        <v>1820</v>
      </c>
      <c r="C486" s="355" t="s">
        <v>1231</v>
      </c>
      <c r="D486" s="65" t="s">
        <v>263</v>
      </c>
      <c r="E486" s="75" t="s">
        <v>1083</v>
      </c>
      <c r="F486" s="370">
        <v>2021</v>
      </c>
      <c r="G486" s="370">
        <v>2024</v>
      </c>
      <c r="H486" s="85">
        <v>100100000</v>
      </c>
      <c r="I486" s="85">
        <v>11893907</v>
      </c>
      <c r="J486" s="85">
        <v>88206093</v>
      </c>
      <c r="K486" s="85"/>
      <c r="L486" s="85">
        <f t="shared" si="14"/>
        <v>22051523.25</v>
      </c>
      <c r="M486" s="85">
        <f t="shared" si="15"/>
        <v>22051523.25</v>
      </c>
      <c r="N486" s="85">
        <f t="shared" si="16"/>
        <v>22051523.25</v>
      </c>
      <c r="O486" s="85">
        <f t="shared" si="17"/>
        <v>22051523.25</v>
      </c>
      <c r="P486" s="411" t="s">
        <v>631</v>
      </c>
    </row>
    <row r="487" spans="1:16" ht="45" customHeight="1">
      <c r="A487" s="75">
        <v>49</v>
      </c>
      <c r="B487" s="394" t="s">
        <v>1820</v>
      </c>
      <c r="C487" s="355" t="s">
        <v>1230</v>
      </c>
      <c r="D487" s="65" t="s">
        <v>263</v>
      </c>
      <c r="E487" s="75" t="s">
        <v>1080</v>
      </c>
      <c r="F487" s="370">
        <v>2021</v>
      </c>
      <c r="G487" s="370">
        <v>2024</v>
      </c>
      <c r="H487" s="85">
        <v>62035697</v>
      </c>
      <c r="I487" s="85">
        <v>22166788</v>
      </c>
      <c r="J487" s="85">
        <v>39868909</v>
      </c>
      <c r="K487" s="85"/>
      <c r="L487" s="85">
        <f t="shared" si="14"/>
        <v>9967227.25</v>
      </c>
      <c r="M487" s="85">
        <f t="shared" si="15"/>
        <v>9967227.25</v>
      </c>
      <c r="N487" s="85">
        <f t="shared" si="16"/>
        <v>9967227.25</v>
      </c>
      <c r="O487" s="85">
        <f t="shared" si="17"/>
        <v>9967227.25</v>
      </c>
      <c r="P487" s="411" t="s">
        <v>631</v>
      </c>
    </row>
    <row r="488" spans="1:16" ht="45" customHeight="1">
      <c r="A488" s="75">
        <v>50</v>
      </c>
      <c r="B488" s="394" t="s">
        <v>1820</v>
      </c>
      <c r="C488" s="355" t="s">
        <v>1229</v>
      </c>
      <c r="D488" s="65" t="s">
        <v>263</v>
      </c>
      <c r="E488" s="75" t="s">
        <v>1080</v>
      </c>
      <c r="F488" s="370">
        <v>2021</v>
      </c>
      <c r="G488" s="370">
        <v>2024</v>
      </c>
      <c r="H488" s="85">
        <v>62711602</v>
      </c>
      <c r="I488" s="85">
        <v>21269190</v>
      </c>
      <c r="J488" s="85">
        <v>41442412</v>
      </c>
      <c r="K488" s="85"/>
      <c r="L488" s="85">
        <f t="shared" si="14"/>
        <v>10360603</v>
      </c>
      <c r="M488" s="85">
        <f t="shared" si="15"/>
        <v>10360603</v>
      </c>
      <c r="N488" s="85">
        <f t="shared" si="16"/>
        <v>10360603</v>
      </c>
      <c r="O488" s="85">
        <f t="shared" si="17"/>
        <v>10360603</v>
      </c>
      <c r="P488" s="411" t="s">
        <v>631</v>
      </c>
    </row>
    <row r="489" spans="1:16" ht="45" customHeight="1">
      <c r="A489" s="75">
        <v>51</v>
      </c>
      <c r="B489" s="394" t="s">
        <v>1820</v>
      </c>
      <c r="C489" s="355" t="s">
        <v>1228</v>
      </c>
      <c r="D489" s="65" t="s">
        <v>263</v>
      </c>
      <c r="E489" s="75" t="s">
        <v>1080</v>
      </c>
      <c r="F489" s="370">
        <v>2021</v>
      </c>
      <c r="G489" s="370">
        <v>2024</v>
      </c>
      <c r="H489" s="85">
        <v>60567773</v>
      </c>
      <c r="I489" s="85">
        <v>21269190</v>
      </c>
      <c r="J489" s="85">
        <v>39298583</v>
      </c>
      <c r="K489" s="85"/>
      <c r="L489" s="85">
        <f t="shared" si="14"/>
        <v>9824645.75</v>
      </c>
      <c r="M489" s="85">
        <f t="shared" si="15"/>
        <v>9824645.75</v>
      </c>
      <c r="N489" s="85">
        <f t="shared" si="16"/>
        <v>9824645.75</v>
      </c>
      <c r="O489" s="85">
        <f t="shared" si="17"/>
        <v>9824645.75</v>
      </c>
      <c r="P489" s="411" t="s">
        <v>631</v>
      </c>
    </row>
    <row r="490" spans="1:16" ht="45" customHeight="1">
      <c r="A490" s="75">
        <v>52</v>
      </c>
      <c r="B490" s="394" t="s">
        <v>1820</v>
      </c>
      <c r="C490" s="355" t="s">
        <v>1227</v>
      </c>
      <c r="D490" s="65" t="s">
        <v>630</v>
      </c>
      <c r="E490" s="75" t="s">
        <v>1083</v>
      </c>
      <c r="F490" s="370">
        <v>2021</v>
      </c>
      <c r="G490" s="370">
        <v>2024</v>
      </c>
      <c r="H490" s="85">
        <v>75568843</v>
      </c>
      <c r="I490" s="85">
        <v>0</v>
      </c>
      <c r="J490" s="85">
        <v>75568843</v>
      </c>
      <c r="K490" s="85"/>
      <c r="L490" s="85">
        <f t="shared" si="14"/>
        <v>18892210.75</v>
      </c>
      <c r="M490" s="85">
        <f t="shared" si="15"/>
        <v>18892210.75</v>
      </c>
      <c r="N490" s="85">
        <f t="shared" si="16"/>
        <v>18892210.75</v>
      </c>
      <c r="O490" s="85">
        <f t="shared" si="17"/>
        <v>18892210.75</v>
      </c>
      <c r="P490" s="411" t="s">
        <v>631</v>
      </c>
    </row>
    <row r="491" spans="1:16" ht="45" customHeight="1">
      <c r="A491" s="75">
        <v>53</v>
      </c>
      <c r="B491" s="394" t="s">
        <v>1820</v>
      </c>
      <c r="C491" s="355" t="s">
        <v>1226</v>
      </c>
      <c r="D491" s="65" t="s">
        <v>630</v>
      </c>
      <c r="E491" s="75" t="s">
        <v>1083</v>
      </c>
      <c r="F491" s="370">
        <v>2021</v>
      </c>
      <c r="G491" s="370">
        <v>2024</v>
      </c>
      <c r="H491" s="85">
        <v>50812143.199999996</v>
      </c>
      <c r="I491" s="85">
        <v>8160471</v>
      </c>
      <c r="J491" s="85">
        <v>42651672.199999996</v>
      </c>
      <c r="K491" s="85"/>
      <c r="L491" s="85">
        <f t="shared" si="14"/>
        <v>10662918.049999999</v>
      </c>
      <c r="M491" s="85">
        <f t="shared" si="15"/>
        <v>10662918.049999999</v>
      </c>
      <c r="N491" s="85">
        <f t="shared" si="16"/>
        <v>10662918.049999999</v>
      </c>
      <c r="O491" s="85">
        <f t="shared" si="17"/>
        <v>10662918.049999999</v>
      </c>
      <c r="P491" s="411" t="s">
        <v>631</v>
      </c>
    </row>
    <row r="492" spans="1:16" ht="45" customHeight="1">
      <c r="A492" s="75">
        <v>54</v>
      </c>
      <c r="B492" s="394" t="s">
        <v>1820</v>
      </c>
      <c r="C492" s="355" t="s">
        <v>1225</v>
      </c>
      <c r="D492" s="65" t="s">
        <v>630</v>
      </c>
      <c r="E492" s="75" t="s">
        <v>1080</v>
      </c>
      <c r="F492" s="370">
        <v>2021</v>
      </c>
      <c r="G492" s="370">
        <v>2024</v>
      </c>
      <c r="H492" s="85">
        <v>55352819.199999996</v>
      </c>
      <c r="I492" s="85">
        <v>17409165</v>
      </c>
      <c r="J492" s="85">
        <v>37943654.199999996</v>
      </c>
      <c r="K492" s="85"/>
      <c r="L492" s="85">
        <f t="shared" si="14"/>
        <v>9485913.5499999989</v>
      </c>
      <c r="M492" s="85">
        <f t="shared" si="15"/>
        <v>9485913.5499999989</v>
      </c>
      <c r="N492" s="85">
        <f t="shared" si="16"/>
        <v>9485913.5499999989</v>
      </c>
      <c r="O492" s="85">
        <f t="shared" si="17"/>
        <v>9485913.5499999989</v>
      </c>
      <c r="P492" s="411" t="s">
        <v>631</v>
      </c>
    </row>
    <row r="493" spans="1:16" ht="45" customHeight="1">
      <c r="A493" s="75">
        <v>55</v>
      </c>
      <c r="B493" s="394" t="s">
        <v>1820</v>
      </c>
      <c r="C493" s="355" t="s">
        <v>1224</v>
      </c>
      <c r="D493" s="65" t="s">
        <v>630</v>
      </c>
      <c r="E493" s="75" t="s">
        <v>1083</v>
      </c>
      <c r="F493" s="370">
        <v>2021</v>
      </c>
      <c r="G493" s="370">
        <v>2024</v>
      </c>
      <c r="H493" s="85">
        <v>51842193.199999996</v>
      </c>
      <c r="I493" s="85">
        <v>24689374</v>
      </c>
      <c r="J493" s="85">
        <v>27152819.199999996</v>
      </c>
      <c r="K493" s="85"/>
      <c r="L493" s="85">
        <f t="shared" si="14"/>
        <v>6788204.7999999989</v>
      </c>
      <c r="M493" s="85">
        <f t="shared" si="15"/>
        <v>6788204.7999999989</v>
      </c>
      <c r="N493" s="85">
        <f t="shared" si="16"/>
        <v>6788204.7999999989</v>
      </c>
      <c r="O493" s="85">
        <f t="shared" si="17"/>
        <v>6788204.7999999989</v>
      </c>
      <c r="P493" s="411" t="s">
        <v>631</v>
      </c>
    </row>
    <row r="494" spans="1:16" ht="45" customHeight="1">
      <c r="A494" s="75">
        <v>56</v>
      </c>
      <c r="B494" s="394" t="s">
        <v>1820</v>
      </c>
      <c r="C494" s="355" t="s">
        <v>1223</v>
      </c>
      <c r="D494" s="65" t="s">
        <v>630</v>
      </c>
      <c r="E494" s="75" t="s">
        <v>1083</v>
      </c>
      <c r="F494" s="370">
        <v>2021</v>
      </c>
      <c r="G494" s="370">
        <v>2024</v>
      </c>
      <c r="H494" s="85">
        <v>51271247</v>
      </c>
      <c r="I494" s="85">
        <v>14402628</v>
      </c>
      <c r="J494" s="85">
        <v>36868619</v>
      </c>
      <c r="K494" s="85"/>
      <c r="L494" s="85">
        <f t="shared" si="14"/>
        <v>9217154.75</v>
      </c>
      <c r="M494" s="85">
        <f t="shared" si="15"/>
        <v>9217154.75</v>
      </c>
      <c r="N494" s="85">
        <f t="shared" si="16"/>
        <v>9217154.75</v>
      </c>
      <c r="O494" s="85">
        <f t="shared" si="17"/>
        <v>9217154.75</v>
      </c>
      <c r="P494" s="411" t="s">
        <v>631</v>
      </c>
    </row>
    <row r="495" spans="1:16" ht="45" customHeight="1">
      <c r="A495" s="75">
        <v>57</v>
      </c>
      <c r="B495" s="394" t="s">
        <v>1820</v>
      </c>
      <c r="C495" s="355" t="s">
        <v>1222</v>
      </c>
      <c r="D495" s="65" t="s">
        <v>630</v>
      </c>
      <c r="E495" s="75" t="s">
        <v>1080</v>
      </c>
      <c r="F495" s="370">
        <v>2021</v>
      </c>
      <c r="G495" s="370">
        <v>2024</v>
      </c>
      <c r="H495" s="85">
        <v>50350553</v>
      </c>
      <c r="I495" s="85">
        <v>10655010</v>
      </c>
      <c r="J495" s="85">
        <v>39695543</v>
      </c>
      <c r="K495" s="85"/>
      <c r="L495" s="85">
        <f t="shared" si="14"/>
        <v>9923885.75</v>
      </c>
      <c r="M495" s="85">
        <f t="shared" si="15"/>
        <v>9923885.75</v>
      </c>
      <c r="N495" s="85">
        <f t="shared" si="16"/>
        <v>9923885.75</v>
      </c>
      <c r="O495" s="85">
        <f t="shared" si="17"/>
        <v>9923885.75</v>
      </c>
      <c r="P495" s="411" t="s">
        <v>631</v>
      </c>
    </row>
    <row r="496" spans="1:16" ht="45" customHeight="1">
      <c r="A496" s="75">
        <v>58</v>
      </c>
      <c r="B496" s="394" t="s">
        <v>1820</v>
      </c>
      <c r="C496" s="355" t="s">
        <v>1221</v>
      </c>
      <c r="D496" s="65" t="s">
        <v>630</v>
      </c>
      <c r="E496" s="75" t="s">
        <v>1080</v>
      </c>
      <c r="F496" s="370">
        <v>2021</v>
      </c>
      <c r="G496" s="370">
        <v>2024</v>
      </c>
      <c r="H496" s="85">
        <v>91000000</v>
      </c>
      <c r="I496" s="85">
        <v>0</v>
      </c>
      <c r="J496" s="85">
        <v>9100000</v>
      </c>
      <c r="K496" s="85"/>
      <c r="L496" s="85">
        <f>J496/10</f>
        <v>910000</v>
      </c>
      <c r="M496" s="85">
        <f>(J496-L496)/3</f>
        <v>2730000</v>
      </c>
      <c r="N496" s="85">
        <f>(J496-L496)/3</f>
        <v>2730000</v>
      </c>
      <c r="O496" s="85">
        <f>(J496-L496)/3</f>
        <v>2730000</v>
      </c>
      <c r="P496" s="411" t="s">
        <v>1146</v>
      </c>
    </row>
    <row r="497" spans="1:16" ht="45" customHeight="1">
      <c r="A497" s="75">
        <v>59</v>
      </c>
      <c r="B497" s="394" t="s">
        <v>1820</v>
      </c>
      <c r="C497" s="355" t="s">
        <v>1220</v>
      </c>
      <c r="D497" s="65" t="s">
        <v>356</v>
      </c>
      <c r="E497" s="75" t="s">
        <v>1083</v>
      </c>
      <c r="F497" s="370">
        <v>2021</v>
      </c>
      <c r="G497" s="370">
        <v>2024</v>
      </c>
      <c r="H497" s="85">
        <v>83720000</v>
      </c>
      <c r="I497" s="85">
        <v>15209709</v>
      </c>
      <c r="J497" s="85">
        <v>68510291</v>
      </c>
      <c r="K497" s="85"/>
      <c r="L497" s="85">
        <f>J497/4</f>
        <v>17127572.75</v>
      </c>
      <c r="M497" s="85">
        <f>J497/4</f>
        <v>17127572.75</v>
      </c>
      <c r="N497" s="85">
        <f>J497/4</f>
        <v>17127572.75</v>
      </c>
      <c r="O497" s="85">
        <f>J497/4</f>
        <v>17127572.75</v>
      </c>
      <c r="P497" s="411" t="s">
        <v>631</v>
      </c>
    </row>
    <row r="498" spans="1:16" ht="45" customHeight="1">
      <c r="A498" s="75">
        <v>60</v>
      </c>
      <c r="B498" s="394" t="s">
        <v>1820</v>
      </c>
      <c r="C498" s="355" t="s">
        <v>1219</v>
      </c>
      <c r="D498" s="65" t="s">
        <v>142</v>
      </c>
      <c r="E498" s="75" t="s">
        <v>1083</v>
      </c>
      <c r="F498" s="370">
        <v>2021</v>
      </c>
      <c r="G498" s="370">
        <v>2024</v>
      </c>
      <c r="H498" s="85">
        <v>105000000</v>
      </c>
      <c r="I498" s="85">
        <v>0</v>
      </c>
      <c r="J498" s="85">
        <v>10500000</v>
      </c>
      <c r="K498" s="85"/>
      <c r="L498" s="85">
        <f>J498/10</f>
        <v>1050000</v>
      </c>
      <c r="M498" s="85">
        <f>(J498-L498)/3</f>
        <v>3150000</v>
      </c>
      <c r="N498" s="85">
        <f>(J498-L498)/3</f>
        <v>3150000</v>
      </c>
      <c r="O498" s="85">
        <f>(J498-L498)/3</f>
        <v>3150000</v>
      </c>
      <c r="P498" s="411" t="s">
        <v>1146</v>
      </c>
    </row>
    <row r="499" spans="1:16" ht="45" customHeight="1">
      <c r="A499" s="75">
        <v>61</v>
      </c>
      <c r="B499" s="394" t="s">
        <v>1820</v>
      </c>
      <c r="C499" s="355" t="s">
        <v>1218</v>
      </c>
      <c r="D499" s="65" t="s">
        <v>358</v>
      </c>
      <c r="E499" s="75" t="s">
        <v>1080</v>
      </c>
      <c r="F499" s="370">
        <v>2021</v>
      </c>
      <c r="G499" s="370">
        <v>2024</v>
      </c>
      <c r="H499" s="85">
        <v>96045000</v>
      </c>
      <c r="I499" s="85">
        <v>0</v>
      </c>
      <c r="J499" s="85">
        <v>9604500</v>
      </c>
      <c r="K499" s="85"/>
      <c r="L499" s="85">
        <f>J499/10</f>
        <v>960450</v>
      </c>
      <c r="M499" s="85">
        <f>(J499-L499)/3</f>
        <v>2881350</v>
      </c>
      <c r="N499" s="85">
        <f>(J499-L499)/3</f>
        <v>2881350</v>
      </c>
      <c r="O499" s="85">
        <f>(J499-L499)/3</f>
        <v>2881350</v>
      </c>
      <c r="P499" s="411" t="s">
        <v>1217</v>
      </c>
    </row>
    <row r="500" spans="1:16" ht="45" customHeight="1">
      <c r="A500" s="75">
        <v>62</v>
      </c>
      <c r="B500" s="394" t="s">
        <v>1820</v>
      </c>
      <c r="C500" s="355" t="s">
        <v>1216</v>
      </c>
      <c r="D500" s="65" t="s">
        <v>358</v>
      </c>
      <c r="E500" s="75" t="s">
        <v>1080</v>
      </c>
      <c r="F500" s="370">
        <v>2021</v>
      </c>
      <c r="G500" s="370">
        <v>2024</v>
      </c>
      <c r="H500" s="85">
        <v>88000000</v>
      </c>
      <c r="I500" s="85">
        <v>0</v>
      </c>
      <c r="J500" s="85">
        <v>8800000</v>
      </c>
      <c r="K500" s="85"/>
      <c r="L500" s="85">
        <f>J500/10</f>
        <v>880000</v>
      </c>
      <c r="M500" s="85">
        <f>(J500-L500)/3</f>
        <v>2640000</v>
      </c>
      <c r="N500" s="85">
        <f>(J500-L500)/3</f>
        <v>2640000</v>
      </c>
      <c r="O500" s="85">
        <f>(J500-L500)/3</f>
        <v>2640000</v>
      </c>
      <c r="P500" s="411" t="s">
        <v>1146</v>
      </c>
    </row>
    <row r="501" spans="1:16" ht="45" customHeight="1">
      <c r="A501" s="75">
        <v>63</v>
      </c>
      <c r="B501" s="394" t="s">
        <v>1820</v>
      </c>
      <c r="C501" s="355" t="s">
        <v>1215</v>
      </c>
      <c r="D501" s="65" t="s">
        <v>413</v>
      </c>
      <c r="E501" s="75" t="s">
        <v>1083</v>
      </c>
      <c r="F501" s="370">
        <v>2021</v>
      </c>
      <c r="G501" s="370">
        <v>2024</v>
      </c>
      <c r="H501" s="85">
        <v>49218958</v>
      </c>
      <c r="I501" s="85">
        <v>972315</v>
      </c>
      <c r="J501" s="85">
        <v>48246643</v>
      </c>
      <c r="K501" s="85"/>
      <c r="L501" s="85">
        <f>J501/4</f>
        <v>12061660.75</v>
      </c>
      <c r="M501" s="85">
        <f>J501/4</f>
        <v>12061660.75</v>
      </c>
      <c r="N501" s="85">
        <f>J501/4</f>
        <v>12061660.75</v>
      </c>
      <c r="O501" s="85">
        <f>J501/4</f>
        <v>12061660.75</v>
      </c>
      <c r="P501" s="411" t="s">
        <v>631</v>
      </c>
    </row>
    <row r="502" spans="1:16" ht="45" customHeight="1">
      <c r="A502" s="75">
        <v>64</v>
      </c>
      <c r="B502" s="394" t="s">
        <v>1820</v>
      </c>
      <c r="C502" s="355" t="s">
        <v>1214</v>
      </c>
      <c r="D502" s="65" t="s">
        <v>413</v>
      </c>
      <c r="E502" s="75" t="s">
        <v>1213</v>
      </c>
      <c r="F502" s="370">
        <v>2021</v>
      </c>
      <c r="G502" s="370">
        <v>2024</v>
      </c>
      <c r="H502" s="85">
        <v>52665275</v>
      </c>
      <c r="I502" s="85">
        <v>12184316</v>
      </c>
      <c r="J502" s="85">
        <v>40480959</v>
      </c>
      <c r="K502" s="85"/>
      <c r="L502" s="85">
        <f>J502/4</f>
        <v>10120239.75</v>
      </c>
      <c r="M502" s="85">
        <f>J502/4</f>
        <v>10120239.75</v>
      </c>
      <c r="N502" s="85">
        <f>J502/4</f>
        <v>10120239.75</v>
      </c>
      <c r="O502" s="85">
        <f>J502/4</f>
        <v>10120239.75</v>
      </c>
      <c r="P502" s="411" t="s">
        <v>631</v>
      </c>
    </row>
    <row r="503" spans="1:16" ht="45" customHeight="1">
      <c r="A503" s="75">
        <v>65</v>
      </c>
      <c r="B503" s="394" t="s">
        <v>1820</v>
      </c>
      <c r="C503" s="355" t="s">
        <v>1212</v>
      </c>
      <c r="D503" s="65" t="s">
        <v>411</v>
      </c>
      <c r="E503" s="75" t="s">
        <v>1083</v>
      </c>
      <c r="F503" s="370">
        <v>2021</v>
      </c>
      <c r="G503" s="370">
        <v>2024</v>
      </c>
      <c r="H503" s="85">
        <v>52367973</v>
      </c>
      <c r="I503" s="85">
        <v>23063046</v>
      </c>
      <c r="J503" s="85">
        <v>29304927</v>
      </c>
      <c r="K503" s="85"/>
      <c r="L503" s="85">
        <f>J503/4</f>
        <v>7326231.75</v>
      </c>
      <c r="M503" s="85">
        <f>J503/4</f>
        <v>7326231.75</v>
      </c>
      <c r="N503" s="85">
        <f>J503/4</f>
        <v>7326231.75</v>
      </c>
      <c r="O503" s="85">
        <f>J503/4</f>
        <v>7326231.75</v>
      </c>
      <c r="P503" s="411" t="s">
        <v>631</v>
      </c>
    </row>
    <row r="504" spans="1:16" ht="45" customHeight="1">
      <c r="A504" s="75">
        <v>66</v>
      </c>
      <c r="B504" s="394" t="s">
        <v>1820</v>
      </c>
      <c r="C504" s="355" t="s">
        <v>1211</v>
      </c>
      <c r="D504" s="65" t="s">
        <v>394</v>
      </c>
      <c r="E504" s="75" t="s">
        <v>1080</v>
      </c>
      <c r="F504" s="370">
        <v>2021</v>
      </c>
      <c r="G504" s="370">
        <v>2024</v>
      </c>
      <c r="H504" s="85">
        <v>84810000</v>
      </c>
      <c r="I504" s="85">
        <v>0</v>
      </c>
      <c r="J504" s="85">
        <v>8481000</v>
      </c>
      <c r="K504" s="85"/>
      <c r="L504" s="85">
        <f>J504/10</f>
        <v>848100</v>
      </c>
      <c r="M504" s="85">
        <f>(J504-L504)/3</f>
        <v>2544300</v>
      </c>
      <c r="N504" s="85">
        <f>(J504-L504)/3</f>
        <v>2544300</v>
      </c>
      <c r="O504" s="85">
        <f>(J504-L504)/3</f>
        <v>2544300</v>
      </c>
      <c r="P504" s="411" t="s">
        <v>1210</v>
      </c>
    </row>
    <row r="505" spans="1:16" ht="45" customHeight="1">
      <c r="A505" s="75">
        <v>67</v>
      </c>
      <c r="B505" s="394" t="s">
        <v>1820</v>
      </c>
      <c r="C505" s="355" t="s">
        <v>1209</v>
      </c>
      <c r="D505" s="65" t="s">
        <v>394</v>
      </c>
      <c r="E505" s="75" t="s">
        <v>1080</v>
      </c>
      <c r="F505" s="370">
        <v>2021</v>
      </c>
      <c r="G505" s="370">
        <v>2024</v>
      </c>
      <c r="H505" s="85">
        <v>98000000</v>
      </c>
      <c r="I505" s="85">
        <v>0</v>
      </c>
      <c r="J505" s="85">
        <v>9800000</v>
      </c>
      <c r="K505" s="85"/>
      <c r="L505" s="85">
        <f>J505/10</f>
        <v>980000</v>
      </c>
      <c r="M505" s="85">
        <f>(J505-L505)/3</f>
        <v>2940000</v>
      </c>
      <c r="N505" s="85">
        <f>(J505-L505)/3</f>
        <v>2940000</v>
      </c>
      <c r="O505" s="85">
        <f>(J505-L505)/3</f>
        <v>2940000</v>
      </c>
      <c r="P505" s="411" t="s">
        <v>1146</v>
      </c>
    </row>
    <row r="506" spans="1:16" ht="45" customHeight="1">
      <c r="A506" s="75">
        <v>68</v>
      </c>
      <c r="B506" s="394" t="s">
        <v>1820</v>
      </c>
      <c r="C506" s="355" t="s">
        <v>1208</v>
      </c>
      <c r="D506" s="65" t="s">
        <v>629</v>
      </c>
      <c r="E506" s="75" t="s">
        <v>1083</v>
      </c>
      <c r="F506" s="370">
        <v>2021</v>
      </c>
      <c r="G506" s="370">
        <v>2024</v>
      </c>
      <c r="H506" s="85">
        <v>71557655.399999991</v>
      </c>
      <c r="I506" s="85">
        <v>0</v>
      </c>
      <c r="J506" s="85">
        <v>71557655.399999991</v>
      </c>
      <c r="K506" s="85"/>
      <c r="L506" s="85">
        <f>J506/4</f>
        <v>17889413.849999998</v>
      </c>
      <c r="M506" s="85">
        <f>J506/4</f>
        <v>17889413.849999998</v>
      </c>
      <c r="N506" s="85">
        <f>J506/4</f>
        <v>17889413.849999998</v>
      </c>
      <c r="O506" s="85">
        <f>J506/4</f>
        <v>17889413.849999998</v>
      </c>
      <c r="P506" s="411" t="s">
        <v>631</v>
      </c>
    </row>
    <row r="507" spans="1:16" ht="45" customHeight="1">
      <c r="A507" s="75">
        <v>69</v>
      </c>
      <c r="B507" s="394" t="s">
        <v>1820</v>
      </c>
      <c r="C507" s="355" t="s">
        <v>1207</v>
      </c>
      <c r="D507" s="65" t="s">
        <v>629</v>
      </c>
      <c r="E507" s="75" t="s">
        <v>1080</v>
      </c>
      <c r="F507" s="370">
        <v>2021</v>
      </c>
      <c r="G507" s="370">
        <v>2024</v>
      </c>
      <c r="H507" s="85">
        <v>73380984.599999994</v>
      </c>
      <c r="I507" s="85">
        <v>0</v>
      </c>
      <c r="J507" s="85">
        <v>73380984.599999994</v>
      </c>
      <c r="K507" s="85"/>
      <c r="L507" s="85">
        <f>J507/4</f>
        <v>18345246.149999999</v>
      </c>
      <c r="M507" s="85">
        <f>J507/4</f>
        <v>18345246.149999999</v>
      </c>
      <c r="N507" s="85">
        <f>J507/4</f>
        <v>18345246.149999999</v>
      </c>
      <c r="O507" s="85">
        <f>J507/4</f>
        <v>18345246.149999999</v>
      </c>
      <c r="P507" s="411" t="s">
        <v>631</v>
      </c>
    </row>
    <row r="508" spans="1:16" ht="45" customHeight="1">
      <c r="A508" s="75">
        <v>70</v>
      </c>
      <c r="B508" s="394" t="s">
        <v>1820</v>
      </c>
      <c r="C508" s="355" t="s">
        <v>1206</v>
      </c>
      <c r="D508" s="65" t="s">
        <v>629</v>
      </c>
      <c r="E508" s="75" t="s">
        <v>1083</v>
      </c>
      <c r="F508" s="370">
        <v>2021</v>
      </c>
      <c r="G508" s="370">
        <v>2024</v>
      </c>
      <c r="H508" s="85">
        <v>56497981.399999999</v>
      </c>
      <c r="I508" s="85">
        <v>2141126</v>
      </c>
      <c r="J508" s="85">
        <v>54356855.399999999</v>
      </c>
      <c r="K508" s="85"/>
      <c r="L508" s="85">
        <f>J508/4</f>
        <v>13589213.85</v>
      </c>
      <c r="M508" s="85">
        <f>J508/4</f>
        <v>13589213.85</v>
      </c>
      <c r="N508" s="85">
        <f>J508/4</f>
        <v>13589213.85</v>
      </c>
      <c r="O508" s="85">
        <f>J508/4</f>
        <v>13589213.85</v>
      </c>
      <c r="P508" s="411" t="s">
        <v>631</v>
      </c>
    </row>
    <row r="509" spans="1:16" ht="45" customHeight="1">
      <c r="A509" s="75">
        <v>71</v>
      </c>
      <c r="B509" s="394" t="s">
        <v>1820</v>
      </c>
      <c r="C509" s="355" t="s">
        <v>1205</v>
      </c>
      <c r="D509" s="65" t="s">
        <v>629</v>
      </c>
      <c r="E509" s="75" t="s">
        <v>1080</v>
      </c>
      <c r="F509" s="370">
        <v>2021</v>
      </c>
      <c r="G509" s="370">
        <v>2024</v>
      </c>
      <c r="H509" s="85">
        <v>56163378.599999994</v>
      </c>
      <c r="I509" s="85">
        <v>2380417</v>
      </c>
      <c r="J509" s="85">
        <v>53782961.599999994</v>
      </c>
      <c r="K509" s="85"/>
      <c r="L509" s="85">
        <f>J509/4</f>
        <v>13445740.399999999</v>
      </c>
      <c r="M509" s="85">
        <f>J509/4</f>
        <v>13445740.399999999</v>
      </c>
      <c r="N509" s="85">
        <f>J509/4</f>
        <v>13445740.399999999</v>
      </c>
      <c r="O509" s="85">
        <f>J509/4</f>
        <v>13445740.399999999</v>
      </c>
      <c r="P509" s="411" t="s">
        <v>631</v>
      </c>
    </row>
    <row r="510" spans="1:16" ht="45" customHeight="1">
      <c r="A510" s="75">
        <v>72</v>
      </c>
      <c r="B510" s="394" t="s">
        <v>1820</v>
      </c>
      <c r="C510" s="355" t="s">
        <v>1204</v>
      </c>
      <c r="D510" s="65" t="s">
        <v>415</v>
      </c>
      <c r="E510" s="75" t="s">
        <v>1083</v>
      </c>
      <c r="F510" s="370">
        <v>2021</v>
      </c>
      <c r="G510" s="370">
        <v>2024</v>
      </c>
      <c r="H510" s="85">
        <v>81105000</v>
      </c>
      <c r="I510" s="85">
        <v>0</v>
      </c>
      <c r="J510" s="85">
        <v>8110500</v>
      </c>
      <c r="K510" s="85"/>
      <c r="L510" s="85">
        <f>J510/10</f>
        <v>811050</v>
      </c>
      <c r="M510" s="85">
        <f>(J510-L510)/3</f>
        <v>2433150</v>
      </c>
      <c r="N510" s="85">
        <f>(J510-L510)/3</f>
        <v>2433150</v>
      </c>
      <c r="O510" s="85">
        <f>(J510-L510)/3</f>
        <v>2433150</v>
      </c>
      <c r="P510" s="411" t="s">
        <v>1203</v>
      </c>
    </row>
    <row r="511" spans="1:16" ht="45" customHeight="1">
      <c r="A511" s="75">
        <v>73</v>
      </c>
      <c r="B511" s="394" t="s">
        <v>1820</v>
      </c>
      <c r="C511" s="355" t="s">
        <v>1202</v>
      </c>
      <c r="D511" s="65" t="s">
        <v>415</v>
      </c>
      <c r="E511" s="75" t="s">
        <v>1080</v>
      </c>
      <c r="F511" s="370">
        <v>2021</v>
      </c>
      <c r="G511" s="370">
        <v>2024</v>
      </c>
      <c r="H511" s="85">
        <v>93195000</v>
      </c>
      <c r="I511" s="85">
        <v>0</v>
      </c>
      <c r="J511" s="85">
        <v>9319500</v>
      </c>
      <c r="K511" s="85"/>
      <c r="L511" s="85">
        <f>J511/10</f>
        <v>931950</v>
      </c>
      <c r="M511" s="85">
        <f>(J511-L511)/3</f>
        <v>2795850</v>
      </c>
      <c r="N511" s="85">
        <f>(J511-L511)/3</f>
        <v>2795850</v>
      </c>
      <c r="O511" s="85">
        <f>(J511-L511)/3</f>
        <v>2795850</v>
      </c>
      <c r="P511" s="411" t="s">
        <v>1201</v>
      </c>
    </row>
    <row r="512" spans="1:16" ht="45" customHeight="1">
      <c r="A512" s="75">
        <v>74</v>
      </c>
      <c r="B512" s="394" t="s">
        <v>1820</v>
      </c>
      <c r="C512" s="355" t="s">
        <v>1200</v>
      </c>
      <c r="D512" s="65" t="s">
        <v>423</v>
      </c>
      <c r="E512" s="75" t="s">
        <v>1083</v>
      </c>
      <c r="F512" s="370">
        <v>2021</v>
      </c>
      <c r="G512" s="370">
        <v>2024</v>
      </c>
      <c r="H512" s="85">
        <v>51729941.199999996</v>
      </c>
      <c r="I512" s="85">
        <v>18501868</v>
      </c>
      <c r="J512" s="85">
        <v>33228073.199999996</v>
      </c>
      <c r="K512" s="85"/>
      <c r="L512" s="85">
        <f>J512/4</f>
        <v>8307018.2999999989</v>
      </c>
      <c r="M512" s="85">
        <f>J512/4</f>
        <v>8307018.2999999989</v>
      </c>
      <c r="N512" s="85">
        <f>J512/4</f>
        <v>8307018.2999999989</v>
      </c>
      <c r="O512" s="85">
        <f>J512/4</f>
        <v>8307018.2999999989</v>
      </c>
      <c r="P512" s="411" t="s">
        <v>631</v>
      </c>
    </row>
    <row r="513" spans="1:16" ht="45" customHeight="1">
      <c r="A513" s="75">
        <v>75</v>
      </c>
      <c r="B513" s="394" t="s">
        <v>1820</v>
      </c>
      <c r="C513" s="355" t="s">
        <v>1199</v>
      </c>
      <c r="D513" s="65" t="s">
        <v>423</v>
      </c>
      <c r="E513" s="75" t="s">
        <v>1198</v>
      </c>
      <c r="F513" s="370">
        <v>2021</v>
      </c>
      <c r="G513" s="370">
        <v>2024</v>
      </c>
      <c r="H513" s="85">
        <v>28565510.399999999</v>
      </c>
      <c r="I513" s="85">
        <v>16429014</v>
      </c>
      <c r="J513" s="85">
        <v>12136496.399999999</v>
      </c>
      <c r="K513" s="85"/>
      <c r="L513" s="85">
        <f>J513/4</f>
        <v>3034124.0999999996</v>
      </c>
      <c r="M513" s="85">
        <f>J513/4</f>
        <v>3034124.0999999996</v>
      </c>
      <c r="N513" s="85">
        <f>J513/4</f>
        <v>3034124.0999999996</v>
      </c>
      <c r="O513" s="85">
        <f>J513/4</f>
        <v>3034124.0999999996</v>
      </c>
      <c r="P513" s="411" t="s">
        <v>631</v>
      </c>
    </row>
    <row r="514" spans="1:16" ht="45" customHeight="1">
      <c r="A514" s="75">
        <v>76</v>
      </c>
      <c r="B514" s="394" t="s">
        <v>1820</v>
      </c>
      <c r="C514" s="355" t="s">
        <v>1197</v>
      </c>
      <c r="D514" s="65" t="s">
        <v>141</v>
      </c>
      <c r="E514" s="75" t="s">
        <v>1083</v>
      </c>
      <c r="F514" s="370">
        <v>2021</v>
      </c>
      <c r="G514" s="370">
        <v>2024</v>
      </c>
      <c r="H514" s="85">
        <v>93450000</v>
      </c>
      <c r="I514" s="85">
        <v>0</v>
      </c>
      <c r="J514" s="85">
        <v>9345000</v>
      </c>
      <c r="K514" s="85"/>
      <c r="L514" s="85">
        <f>J514/10</f>
        <v>934500</v>
      </c>
      <c r="M514" s="85">
        <f>(J514-L514)/3</f>
        <v>2803500</v>
      </c>
      <c r="N514" s="85">
        <f>(J514-L514)/3</f>
        <v>2803500</v>
      </c>
      <c r="O514" s="85">
        <f>(J514-L514)/3</f>
        <v>2803500</v>
      </c>
      <c r="P514" s="411" t="s">
        <v>1189</v>
      </c>
    </row>
    <row r="515" spans="1:16" ht="45" customHeight="1">
      <c r="A515" s="75">
        <v>77</v>
      </c>
      <c r="B515" s="394" t="s">
        <v>1820</v>
      </c>
      <c r="C515" s="355" t="s">
        <v>1196</v>
      </c>
      <c r="D515" s="65" t="s">
        <v>141</v>
      </c>
      <c r="E515" s="75" t="s">
        <v>1080</v>
      </c>
      <c r="F515" s="370">
        <v>2021</v>
      </c>
      <c r="G515" s="370">
        <v>2024</v>
      </c>
      <c r="H515" s="85">
        <v>93195000</v>
      </c>
      <c r="I515" s="85">
        <v>0</v>
      </c>
      <c r="J515" s="85">
        <v>9319500</v>
      </c>
      <c r="K515" s="85"/>
      <c r="L515" s="85">
        <f>J515/10</f>
        <v>931950</v>
      </c>
      <c r="M515" s="85">
        <f>(J515-L515)/3</f>
        <v>2795850</v>
      </c>
      <c r="N515" s="85">
        <f>(J515-L515)/3</f>
        <v>2795850</v>
      </c>
      <c r="O515" s="85">
        <f>(J515-L515)/3</f>
        <v>2795850</v>
      </c>
      <c r="P515" s="411" t="s">
        <v>1189</v>
      </c>
    </row>
    <row r="516" spans="1:16" ht="45" customHeight="1">
      <c r="A516" s="75">
        <v>78</v>
      </c>
      <c r="B516" s="394" t="s">
        <v>1820</v>
      </c>
      <c r="C516" s="355" t="s">
        <v>1195</v>
      </c>
      <c r="D516" s="65" t="s">
        <v>422</v>
      </c>
      <c r="E516" s="75" t="s">
        <v>1083</v>
      </c>
      <c r="F516" s="370">
        <v>2021</v>
      </c>
      <c r="G516" s="370">
        <v>2024</v>
      </c>
      <c r="H516" s="85">
        <v>47140045.399999999</v>
      </c>
      <c r="I516" s="85">
        <v>20254257</v>
      </c>
      <c r="J516" s="85">
        <v>26885788.399999999</v>
      </c>
      <c r="K516" s="85"/>
      <c r="L516" s="85">
        <f>J516/4</f>
        <v>6721447.0999999996</v>
      </c>
      <c r="M516" s="85">
        <f>J516/4</f>
        <v>6721447.0999999996</v>
      </c>
      <c r="N516" s="85">
        <f>J516/4</f>
        <v>6721447.0999999996</v>
      </c>
      <c r="O516" s="85">
        <f>J516/4</f>
        <v>6721447.0999999996</v>
      </c>
      <c r="P516" s="411" t="s">
        <v>631</v>
      </c>
    </row>
    <row r="517" spans="1:16" ht="45" customHeight="1">
      <c r="A517" s="75">
        <v>79</v>
      </c>
      <c r="B517" s="394" t="s">
        <v>1820</v>
      </c>
      <c r="C517" s="355" t="s">
        <v>1194</v>
      </c>
      <c r="D517" s="65" t="s">
        <v>422</v>
      </c>
      <c r="E517" s="75" t="s">
        <v>1083</v>
      </c>
      <c r="F517" s="370">
        <v>2021</v>
      </c>
      <c r="G517" s="370">
        <v>2024</v>
      </c>
      <c r="H517" s="85">
        <v>93450000</v>
      </c>
      <c r="I517" s="85">
        <v>0</v>
      </c>
      <c r="J517" s="85">
        <v>9345000</v>
      </c>
      <c r="K517" s="85"/>
      <c r="L517" s="85">
        <f>J517/10</f>
        <v>934500</v>
      </c>
      <c r="M517" s="85">
        <f>(J517-L517)/3</f>
        <v>2803500</v>
      </c>
      <c r="N517" s="85">
        <f>(J517-L517)/3</f>
        <v>2803500</v>
      </c>
      <c r="O517" s="85">
        <f>(J517-L517)/3</f>
        <v>2803500</v>
      </c>
      <c r="P517" s="411" t="s">
        <v>1146</v>
      </c>
    </row>
    <row r="518" spans="1:16" ht="45" customHeight="1">
      <c r="A518" s="75">
        <v>80</v>
      </c>
      <c r="B518" s="394" t="s">
        <v>1820</v>
      </c>
      <c r="C518" s="355" t="s">
        <v>1193</v>
      </c>
      <c r="D518" s="65" t="s">
        <v>422</v>
      </c>
      <c r="E518" s="75" t="s">
        <v>1080</v>
      </c>
      <c r="F518" s="370">
        <v>2021</v>
      </c>
      <c r="G518" s="370">
        <v>2024</v>
      </c>
      <c r="H518" s="85">
        <v>116000000</v>
      </c>
      <c r="I518" s="85">
        <v>0</v>
      </c>
      <c r="J518" s="85">
        <v>11600000</v>
      </c>
      <c r="K518" s="85"/>
      <c r="L518" s="85">
        <f>J518/10</f>
        <v>1160000</v>
      </c>
      <c r="M518" s="85">
        <f>(J518-L518)/3</f>
        <v>3480000</v>
      </c>
      <c r="N518" s="85">
        <f>(J518-L518)/3</f>
        <v>3480000</v>
      </c>
      <c r="O518" s="85">
        <f>(J518-L518)/3</f>
        <v>3480000</v>
      </c>
      <c r="P518" s="411" t="s">
        <v>1146</v>
      </c>
    </row>
    <row r="519" spans="1:16" ht="45" customHeight="1">
      <c r="A519" s="75">
        <v>81</v>
      </c>
      <c r="B519" s="394" t="s">
        <v>1820</v>
      </c>
      <c r="C519" s="355" t="s">
        <v>1192</v>
      </c>
      <c r="D519" s="65" t="s">
        <v>419</v>
      </c>
      <c r="E519" s="75" t="s">
        <v>1083</v>
      </c>
      <c r="F519" s="370">
        <v>2021</v>
      </c>
      <c r="G519" s="370">
        <v>2024</v>
      </c>
      <c r="H519" s="85">
        <v>79212000</v>
      </c>
      <c r="I519" s="85">
        <v>9367849</v>
      </c>
      <c r="J519" s="85">
        <v>69844151</v>
      </c>
      <c r="K519" s="85"/>
      <c r="L519" s="85">
        <f>J519/4</f>
        <v>17461037.75</v>
      </c>
      <c r="M519" s="85">
        <f>J519/4</f>
        <v>17461037.75</v>
      </c>
      <c r="N519" s="85">
        <f>J519/4</f>
        <v>17461037.75</v>
      </c>
      <c r="O519" s="85">
        <f>J519/4</f>
        <v>17461037.75</v>
      </c>
      <c r="P519" s="411" t="s">
        <v>631</v>
      </c>
    </row>
    <row r="520" spans="1:16" ht="45" customHeight="1">
      <c r="A520" s="75">
        <v>82</v>
      </c>
      <c r="B520" s="394" t="s">
        <v>1820</v>
      </c>
      <c r="C520" s="355" t="s">
        <v>1191</v>
      </c>
      <c r="D520" s="65" t="s">
        <v>419</v>
      </c>
      <c r="E520" s="75" t="s">
        <v>1083</v>
      </c>
      <c r="F520" s="370">
        <v>2021</v>
      </c>
      <c r="G520" s="370">
        <v>2024</v>
      </c>
      <c r="H520" s="85">
        <v>70659399</v>
      </c>
      <c r="I520" s="85">
        <v>0</v>
      </c>
      <c r="J520" s="85">
        <v>70659399</v>
      </c>
      <c r="K520" s="85"/>
      <c r="L520" s="85">
        <f>J520/4</f>
        <v>17664849.75</v>
      </c>
      <c r="M520" s="85">
        <f>J520/4</f>
        <v>17664849.75</v>
      </c>
      <c r="N520" s="85">
        <f>J520/4</f>
        <v>17664849.75</v>
      </c>
      <c r="O520" s="85">
        <f>J520/4</f>
        <v>17664849.75</v>
      </c>
      <c r="P520" s="411" t="s">
        <v>631</v>
      </c>
    </row>
    <row r="521" spans="1:16" ht="45" customHeight="1">
      <c r="A521" s="75">
        <v>83</v>
      </c>
      <c r="B521" s="394" t="s">
        <v>1820</v>
      </c>
      <c r="C521" s="355" t="s">
        <v>1190</v>
      </c>
      <c r="D521" s="65" t="s">
        <v>419</v>
      </c>
      <c r="E521" s="75" t="s">
        <v>1080</v>
      </c>
      <c r="F521" s="370">
        <v>2021</v>
      </c>
      <c r="G521" s="370">
        <v>2024</v>
      </c>
      <c r="H521" s="85">
        <v>84810000</v>
      </c>
      <c r="I521" s="85">
        <v>0</v>
      </c>
      <c r="J521" s="85">
        <v>8481000</v>
      </c>
      <c r="K521" s="85"/>
      <c r="L521" s="85">
        <f>J521/10</f>
        <v>848100</v>
      </c>
      <c r="M521" s="85">
        <f>(J521-L521)/3</f>
        <v>2544300</v>
      </c>
      <c r="N521" s="85">
        <f>(J521-L521)/3</f>
        <v>2544300</v>
      </c>
      <c r="O521" s="85">
        <f>(J521-L521)/3</f>
        <v>2544300</v>
      </c>
      <c r="P521" s="411" t="s">
        <v>1189</v>
      </c>
    </row>
    <row r="522" spans="1:16" ht="45" customHeight="1">
      <c r="A522" s="75">
        <v>84</v>
      </c>
      <c r="B522" s="394" t="s">
        <v>1820</v>
      </c>
      <c r="C522" s="355" t="s">
        <v>1188</v>
      </c>
      <c r="D522" s="65" t="s">
        <v>414</v>
      </c>
      <c r="E522" s="75" t="s">
        <v>1083</v>
      </c>
      <c r="F522" s="370">
        <v>2021</v>
      </c>
      <c r="G522" s="370">
        <v>2024</v>
      </c>
      <c r="H522" s="85">
        <v>110000000</v>
      </c>
      <c r="I522" s="85">
        <v>0</v>
      </c>
      <c r="J522" s="85">
        <v>11000000</v>
      </c>
      <c r="K522" s="85"/>
      <c r="L522" s="85">
        <f>J522/10</f>
        <v>1100000</v>
      </c>
      <c r="M522" s="85">
        <f>(J522-L522)/3</f>
        <v>3300000</v>
      </c>
      <c r="N522" s="85">
        <f>(J522-L522)/3</f>
        <v>3300000</v>
      </c>
      <c r="O522" s="85">
        <f>(J522-L522)/3</f>
        <v>3300000</v>
      </c>
      <c r="P522" s="411" t="s">
        <v>1146</v>
      </c>
    </row>
    <row r="523" spans="1:16" ht="45" customHeight="1">
      <c r="A523" s="75">
        <v>85</v>
      </c>
      <c r="B523" s="394" t="s">
        <v>1820</v>
      </c>
      <c r="C523" s="355" t="s">
        <v>1187</v>
      </c>
      <c r="D523" s="65" t="s">
        <v>414</v>
      </c>
      <c r="E523" s="75" t="s">
        <v>1080</v>
      </c>
      <c r="F523" s="370">
        <v>2021</v>
      </c>
      <c r="G523" s="370">
        <v>2024</v>
      </c>
      <c r="H523" s="85">
        <v>92000000</v>
      </c>
      <c r="I523" s="85">
        <v>0</v>
      </c>
      <c r="J523" s="85">
        <v>9200000</v>
      </c>
      <c r="K523" s="85"/>
      <c r="L523" s="85">
        <f>J523/10</f>
        <v>920000</v>
      </c>
      <c r="M523" s="85">
        <f>(J523-L523)/3</f>
        <v>2760000</v>
      </c>
      <c r="N523" s="85">
        <f>(J523-L523)/3</f>
        <v>2760000</v>
      </c>
      <c r="O523" s="85">
        <f>(J523-L523)/3</f>
        <v>2760000</v>
      </c>
      <c r="P523" s="411" t="s">
        <v>1146</v>
      </c>
    </row>
    <row r="524" spans="1:16" ht="45" customHeight="1">
      <c r="A524" s="75">
        <v>86</v>
      </c>
      <c r="B524" s="394" t="s">
        <v>1820</v>
      </c>
      <c r="C524" s="355" t="s">
        <v>1186</v>
      </c>
      <c r="D524" s="65" t="s">
        <v>414</v>
      </c>
      <c r="E524" s="75" t="s">
        <v>1080</v>
      </c>
      <c r="F524" s="370">
        <v>2021</v>
      </c>
      <c r="G524" s="370">
        <v>2024</v>
      </c>
      <c r="H524" s="85">
        <v>84810000</v>
      </c>
      <c r="I524" s="85">
        <v>0</v>
      </c>
      <c r="J524" s="85">
        <v>8481000</v>
      </c>
      <c r="K524" s="85"/>
      <c r="L524" s="85">
        <f>J524/10</f>
        <v>848100</v>
      </c>
      <c r="M524" s="85">
        <f>(J524-L524)/3</f>
        <v>2544300</v>
      </c>
      <c r="N524" s="85">
        <f>(J524-L524)/3</f>
        <v>2544300</v>
      </c>
      <c r="O524" s="85">
        <f>(J524-L524)/3</f>
        <v>2544300</v>
      </c>
      <c r="P524" s="411" t="s">
        <v>1185</v>
      </c>
    </row>
    <row r="525" spans="1:16" ht="45" customHeight="1">
      <c r="A525" s="75">
        <v>87</v>
      </c>
      <c r="B525" s="394" t="s">
        <v>1820</v>
      </c>
      <c r="C525" s="355" t="s">
        <v>1184</v>
      </c>
      <c r="D525" s="65" t="s">
        <v>429</v>
      </c>
      <c r="E525" s="75" t="s">
        <v>1083</v>
      </c>
      <c r="F525" s="370">
        <v>2021</v>
      </c>
      <c r="G525" s="370">
        <v>2024</v>
      </c>
      <c r="H525" s="85">
        <v>48914248.599999994</v>
      </c>
      <c r="I525" s="85">
        <v>0</v>
      </c>
      <c r="J525" s="85">
        <v>48914248.599999994</v>
      </c>
      <c r="K525" s="85"/>
      <c r="L525" s="85">
        <f>J525/4</f>
        <v>12228562.149999999</v>
      </c>
      <c r="M525" s="85">
        <f>J525/4</f>
        <v>12228562.149999999</v>
      </c>
      <c r="N525" s="85">
        <f>J525/4</f>
        <v>12228562.149999999</v>
      </c>
      <c r="O525" s="85">
        <f>J525/4</f>
        <v>12228562.149999999</v>
      </c>
      <c r="P525" s="411" t="s">
        <v>631</v>
      </c>
    </row>
    <row r="526" spans="1:16" ht="45" customHeight="1">
      <c r="A526" s="75">
        <v>88</v>
      </c>
      <c r="B526" s="394" t="s">
        <v>1820</v>
      </c>
      <c r="C526" s="355" t="s">
        <v>1183</v>
      </c>
      <c r="D526" s="65" t="s">
        <v>361</v>
      </c>
      <c r="E526" s="75" t="s">
        <v>1089</v>
      </c>
      <c r="F526" s="370">
        <v>2020</v>
      </c>
      <c r="G526" s="370">
        <v>2024</v>
      </c>
      <c r="H526" s="85">
        <v>30000000</v>
      </c>
      <c r="I526" s="85">
        <v>34810</v>
      </c>
      <c r="J526" s="85">
        <v>3000000</v>
      </c>
      <c r="K526" s="85"/>
      <c r="L526" s="85">
        <f>J526/10</f>
        <v>300000</v>
      </c>
      <c r="M526" s="85">
        <f>(J526-L526)/3</f>
        <v>900000</v>
      </c>
      <c r="N526" s="85">
        <f>(J526-L526)/3</f>
        <v>900000</v>
      </c>
      <c r="O526" s="85">
        <f>(J526-L526)/3</f>
        <v>900000</v>
      </c>
      <c r="P526" s="411" t="s">
        <v>1079</v>
      </c>
    </row>
    <row r="527" spans="1:16" ht="45" customHeight="1">
      <c r="A527" s="75">
        <v>89</v>
      </c>
      <c r="B527" s="394" t="s">
        <v>1820</v>
      </c>
      <c r="C527" s="355" t="s">
        <v>1182</v>
      </c>
      <c r="D527" s="65" t="s">
        <v>413</v>
      </c>
      <c r="E527" s="75" t="s">
        <v>1099</v>
      </c>
      <c r="F527" s="370">
        <v>2020</v>
      </c>
      <c r="G527" s="370">
        <v>2024</v>
      </c>
      <c r="H527" s="85">
        <v>14319750.199999999</v>
      </c>
      <c r="I527" s="85">
        <v>939982</v>
      </c>
      <c r="J527" s="85">
        <v>13379768.199999999</v>
      </c>
      <c r="K527" s="85"/>
      <c r="L527" s="85">
        <f>J527/4</f>
        <v>3344942.05</v>
      </c>
      <c r="M527" s="85">
        <f>J527/4</f>
        <v>3344942.05</v>
      </c>
      <c r="N527" s="85">
        <f>J527/4</f>
        <v>3344942.05</v>
      </c>
      <c r="O527" s="85">
        <f>J527/4</f>
        <v>3344942.05</v>
      </c>
      <c r="P527" s="411" t="s">
        <v>631</v>
      </c>
    </row>
    <row r="528" spans="1:16" ht="45" customHeight="1">
      <c r="A528" s="75">
        <v>90</v>
      </c>
      <c r="B528" s="394" t="s">
        <v>1820</v>
      </c>
      <c r="C528" s="355" t="s">
        <v>1181</v>
      </c>
      <c r="D528" s="65" t="s">
        <v>413</v>
      </c>
      <c r="E528" s="75" t="s">
        <v>1089</v>
      </c>
      <c r="F528" s="370">
        <v>2020</v>
      </c>
      <c r="G528" s="370">
        <v>2024</v>
      </c>
      <c r="H528" s="85">
        <v>29145627</v>
      </c>
      <c r="I528" s="85">
        <v>10497888</v>
      </c>
      <c r="J528" s="85">
        <v>18647739</v>
      </c>
      <c r="K528" s="85"/>
      <c r="L528" s="85">
        <f>J528/4</f>
        <v>4661934.75</v>
      </c>
      <c r="M528" s="85">
        <f>J528/4</f>
        <v>4661934.75</v>
      </c>
      <c r="N528" s="85">
        <f>J528/4</f>
        <v>4661934.75</v>
      </c>
      <c r="O528" s="85">
        <f>J528/4</f>
        <v>4661934.75</v>
      </c>
      <c r="P528" s="411" t="s">
        <v>631</v>
      </c>
    </row>
    <row r="529" spans="1:16" ht="45" customHeight="1">
      <c r="A529" s="75">
        <v>91</v>
      </c>
      <c r="B529" s="394" t="s">
        <v>1820</v>
      </c>
      <c r="C529" s="355" t="s">
        <v>1180</v>
      </c>
      <c r="D529" s="65" t="s">
        <v>428</v>
      </c>
      <c r="E529" s="75" t="s">
        <v>1089</v>
      </c>
      <c r="F529" s="370">
        <v>2020</v>
      </c>
      <c r="G529" s="370">
        <v>2024</v>
      </c>
      <c r="H529" s="85">
        <v>30000000</v>
      </c>
      <c r="I529" s="85">
        <v>0</v>
      </c>
      <c r="J529" s="85">
        <v>3000000</v>
      </c>
      <c r="K529" s="85"/>
      <c r="L529" s="85">
        <f>J529/10</f>
        <v>300000</v>
      </c>
      <c r="M529" s="85">
        <f>(J529-L529)/3</f>
        <v>900000</v>
      </c>
      <c r="N529" s="85">
        <f>(J529-L529)/3</f>
        <v>900000</v>
      </c>
      <c r="O529" s="85">
        <f>(J529-L529)/3</f>
        <v>900000</v>
      </c>
      <c r="P529" s="411" t="s">
        <v>1179</v>
      </c>
    </row>
    <row r="530" spans="1:16" ht="45" customHeight="1">
      <c r="A530" s="75">
        <v>92</v>
      </c>
      <c r="B530" s="394" t="s">
        <v>1820</v>
      </c>
      <c r="C530" s="355" t="s">
        <v>1178</v>
      </c>
      <c r="D530" s="65" t="s">
        <v>394</v>
      </c>
      <c r="E530" s="75" t="s">
        <v>1089</v>
      </c>
      <c r="F530" s="370">
        <v>2020</v>
      </c>
      <c r="G530" s="370">
        <v>2024</v>
      </c>
      <c r="H530" s="85">
        <v>21815378.199999999</v>
      </c>
      <c r="I530" s="85">
        <v>6148141</v>
      </c>
      <c r="J530" s="85">
        <v>15667237.199999999</v>
      </c>
      <c r="K530" s="85"/>
      <c r="L530" s="85">
        <f>J530/4</f>
        <v>3916809.3</v>
      </c>
      <c r="M530" s="85">
        <f>J530/4</f>
        <v>3916809.3</v>
      </c>
      <c r="N530" s="85">
        <f>J530/4</f>
        <v>3916809.3</v>
      </c>
      <c r="O530" s="85">
        <f>J530/4</f>
        <v>3916809.3</v>
      </c>
      <c r="P530" s="411" t="s">
        <v>631</v>
      </c>
    </row>
    <row r="531" spans="1:16" ht="45" customHeight="1">
      <c r="A531" s="75">
        <v>93</v>
      </c>
      <c r="B531" s="394" t="s">
        <v>1820</v>
      </c>
      <c r="C531" s="355" t="s">
        <v>1177</v>
      </c>
      <c r="D531" s="65" t="s">
        <v>365</v>
      </c>
      <c r="E531" s="75" t="s">
        <v>1099</v>
      </c>
      <c r="F531" s="370">
        <v>2020</v>
      </c>
      <c r="G531" s="370">
        <v>2024</v>
      </c>
      <c r="H531" s="85">
        <v>12480000</v>
      </c>
      <c r="I531" s="85">
        <v>0</v>
      </c>
      <c r="J531" s="85">
        <v>1248000</v>
      </c>
      <c r="K531" s="85"/>
      <c r="L531" s="85">
        <f t="shared" ref="L531:L562" si="18">J531/10</f>
        <v>124800</v>
      </c>
      <c r="M531" s="85">
        <f t="shared" ref="M531:M562" si="19">(J531-L531)/3</f>
        <v>374400</v>
      </c>
      <c r="N531" s="85">
        <f t="shared" ref="N531:N562" si="20">(J531-L531)/3</f>
        <v>374400</v>
      </c>
      <c r="O531" s="85">
        <f t="shared" ref="O531:O562" si="21">(J531-L531)/3</f>
        <v>374400</v>
      </c>
      <c r="P531" s="411" t="s">
        <v>1079</v>
      </c>
    </row>
    <row r="532" spans="1:16" ht="45" customHeight="1">
      <c r="A532" s="75">
        <v>94</v>
      </c>
      <c r="B532" s="394" t="s">
        <v>1820</v>
      </c>
      <c r="C532" s="355" t="s">
        <v>1176</v>
      </c>
      <c r="D532" s="65" t="s">
        <v>263</v>
      </c>
      <c r="E532" s="75" t="s">
        <v>1089</v>
      </c>
      <c r="F532" s="370">
        <v>2021</v>
      </c>
      <c r="G532" s="370">
        <v>2024</v>
      </c>
      <c r="H532" s="85">
        <v>29330000</v>
      </c>
      <c r="I532" s="85">
        <v>22102374.60047169</v>
      </c>
      <c r="J532" s="85">
        <v>20000000</v>
      </c>
      <c r="K532" s="85"/>
      <c r="L532" s="85">
        <f t="shared" si="18"/>
        <v>2000000</v>
      </c>
      <c r="M532" s="85">
        <f t="shared" si="19"/>
        <v>6000000</v>
      </c>
      <c r="N532" s="85">
        <f t="shared" si="20"/>
        <v>6000000</v>
      </c>
      <c r="O532" s="85">
        <f t="shared" si="21"/>
        <v>6000000</v>
      </c>
      <c r="P532" s="411" t="s">
        <v>1175</v>
      </c>
    </row>
    <row r="533" spans="1:16" ht="45" customHeight="1">
      <c r="A533" s="75">
        <v>95</v>
      </c>
      <c r="B533" s="394" t="s">
        <v>1820</v>
      </c>
      <c r="C533" s="355" t="s">
        <v>1174</v>
      </c>
      <c r="D533" s="65" t="s">
        <v>263</v>
      </c>
      <c r="E533" s="75" t="s">
        <v>1089</v>
      </c>
      <c r="F533" s="370">
        <v>2021</v>
      </c>
      <c r="G533" s="370">
        <v>2024</v>
      </c>
      <c r="H533" s="85">
        <v>33773600</v>
      </c>
      <c r="I533" s="85">
        <v>18773654.799628749</v>
      </c>
      <c r="J533" s="85">
        <v>20000000</v>
      </c>
      <c r="K533" s="85"/>
      <c r="L533" s="85">
        <f t="shared" si="18"/>
        <v>2000000</v>
      </c>
      <c r="M533" s="85">
        <f t="shared" si="19"/>
        <v>6000000</v>
      </c>
      <c r="N533" s="85">
        <f t="shared" si="20"/>
        <v>6000000</v>
      </c>
      <c r="O533" s="85">
        <f t="shared" si="21"/>
        <v>6000000</v>
      </c>
      <c r="P533" s="411" t="s">
        <v>1173</v>
      </c>
    </row>
    <row r="534" spans="1:16" ht="45" customHeight="1">
      <c r="A534" s="75">
        <v>96</v>
      </c>
      <c r="B534" s="394" t="s">
        <v>1820</v>
      </c>
      <c r="C534" s="355" t="s">
        <v>1172</v>
      </c>
      <c r="D534" s="65" t="s">
        <v>630</v>
      </c>
      <c r="E534" s="75" t="s">
        <v>1102</v>
      </c>
      <c r="F534" s="370">
        <v>2021</v>
      </c>
      <c r="G534" s="370">
        <v>2024</v>
      </c>
      <c r="H534" s="85">
        <v>18026400</v>
      </c>
      <c r="I534" s="85">
        <v>8025366.7598057939</v>
      </c>
      <c r="J534" s="85">
        <v>10001033.240194205</v>
      </c>
      <c r="K534" s="85"/>
      <c r="L534" s="85">
        <f t="shared" si="18"/>
        <v>1000103.3240194205</v>
      </c>
      <c r="M534" s="85">
        <f t="shared" si="19"/>
        <v>3000309.9720582613</v>
      </c>
      <c r="N534" s="85">
        <f t="shared" si="20"/>
        <v>3000309.9720582613</v>
      </c>
      <c r="O534" s="85">
        <f t="shared" si="21"/>
        <v>3000309.9720582613</v>
      </c>
      <c r="P534" s="411" t="s">
        <v>1171</v>
      </c>
    </row>
    <row r="535" spans="1:16" ht="45" customHeight="1">
      <c r="A535" s="75">
        <v>97</v>
      </c>
      <c r="B535" s="394" t="s">
        <v>1820</v>
      </c>
      <c r="C535" s="355" t="s">
        <v>1170</v>
      </c>
      <c r="D535" s="65" t="s">
        <v>263</v>
      </c>
      <c r="E535" s="75" t="s">
        <v>1089</v>
      </c>
      <c r="F535" s="370">
        <v>2021</v>
      </c>
      <c r="G535" s="370">
        <v>2024</v>
      </c>
      <c r="H535" s="85">
        <v>25592211</v>
      </c>
      <c r="I535" s="85">
        <v>14980101.972306576</v>
      </c>
      <c r="J535" s="85">
        <v>20000000</v>
      </c>
      <c r="K535" s="85"/>
      <c r="L535" s="85">
        <f t="shared" si="18"/>
        <v>2000000</v>
      </c>
      <c r="M535" s="85">
        <f t="shared" si="19"/>
        <v>6000000</v>
      </c>
      <c r="N535" s="85">
        <f t="shared" si="20"/>
        <v>6000000</v>
      </c>
      <c r="O535" s="85">
        <f t="shared" si="21"/>
        <v>6000000</v>
      </c>
      <c r="P535" s="411" t="s">
        <v>1169</v>
      </c>
    </row>
    <row r="536" spans="1:16" ht="45" customHeight="1">
      <c r="A536" s="75">
        <v>98</v>
      </c>
      <c r="B536" s="394" t="s">
        <v>1820</v>
      </c>
      <c r="C536" s="355" t="s">
        <v>1168</v>
      </c>
      <c r="D536" s="65" t="s">
        <v>263</v>
      </c>
      <c r="E536" s="75" t="s">
        <v>1089</v>
      </c>
      <c r="F536" s="370">
        <v>2021</v>
      </c>
      <c r="G536" s="370">
        <v>2024</v>
      </c>
      <c r="H536" s="85">
        <v>26250000</v>
      </c>
      <c r="I536" s="85">
        <v>0</v>
      </c>
      <c r="J536" s="85">
        <v>20000000</v>
      </c>
      <c r="K536" s="85"/>
      <c r="L536" s="85">
        <f t="shared" si="18"/>
        <v>2000000</v>
      </c>
      <c r="M536" s="85">
        <f t="shared" si="19"/>
        <v>6000000</v>
      </c>
      <c r="N536" s="85">
        <f t="shared" si="20"/>
        <v>6000000</v>
      </c>
      <c r="O536" s="85">
        <f t="shared" si="21"/>
        <v>6000000</v>
      </c>
      <c r="P536" s="411" t="s">
        <v>1167</v>
      </c>
    </row>
    <row r="537" spans="1:16" ht="45" customHeight="1">
      <c r="A537" s="75">
        <v>99</v>
      </c>
      <c r="B537" s="394" t="s">
        <v>1820</v>
      </c>
      <c r="C537" s="355" t="s">
        <v>1166</v>
      </c>
      <c r="D537" s="65" t="s">
        <v>263</v>
      </c>
      <c r="E537" s="75" t="s">
        <v>1089</v>
      </c>
      <c r="F537" s="370">
        <v>2021</v>
      </c>
      <c r="G537" s="370">
        <v>2024</v>
      </c>
      <c r="H537" s="85">
        <v>24446800</v>
      </c>
      <c r="I537" s="85">
        <v>0</v>
      </c>
      <c r="J537" s="85">
        <v>20000000</v>
      </c>
      <c r="K537" s="85"/>
      <c r="L537" s="85">
        <f t="shared" si="18"/>
        <v>2000000</v>
      </c>
      <c r="M537" s="85">
        <f t="shared" si="19"/>
        <v>6000000</v>
      </c>
      <c r="N537" s="85">
        <f t="shared" si="20"/>
        <v>6000000</v>
      </c>
      <c r="O537" s="85">
        <f t="shared" si="21"/>
        <v>6000000</v>
      </c>
      <c r="P537" s="411" t="s">
        <v>1165</v>
      </c>
    </row>
    <row r="538" spans="1:16" ht="45" customHeight="1">
      <c r="A538" s="75">
        <v>100</v>
      </c>
      <c r="B538" s="394" t="s">
        <v>1820</v>
      </c>
      <c r="C538" s="355" t="s">
        <v>1164</v>
      </c>
      <c r="D538" s="65" t="s">
        <v>630</v>
      </c>
      <c r="E538" s="75" t="s">
        <v>1089</v>
      </c>
      <c r="F538" s="370">
        <v>2021</v>
      </c>
      <c r="G538" s="370">
        <v>2024</v>
      </c>
      <c r="H538" s="85">
        <v>25755800</v>
      </c>
      <c r="I538" s="85">
        <v>7330510.5600000005</v>
      </c>
      <c r="J538" s="85">
        <v>20000000</v>
      </c>
      <c r="K538" s="85"/>
      <c r="L538" s="85">
        <f t="shared" si="18"/>
        <v>2000000</v>
      </c>
      <c r="M538" s="85">
        <f t="shared" si="19"/>
        <v>6000000</v>
      </c>
      <c r="N538" s="85">
        <f t="shared" si="20"/>
        <v>6000000</v>
      </c>
      <c r="O538" s="85">
        <f t="shared" si="21"/>
        <v>6000000</v>
      </c>
      <c r="P538" s="411" t="s">
        <v>1163</v>
      </c>
    </row>
    <row r="539" spans="1:16" ht="45" customHeight="1">
      <c r="A539" s="75">
        <v>101</v>
      </c>
      <c r="B539" s="394" t="s">
        <v>1820</v>
      </c>
      <c r="C539" s="355" t="s">
        <v>1162</v>
      </c>
      <c r="D539" s="65" t="s">
        <v>629</v>
      </c>
      <c r="E539" s="75" t="s">
        <v>1089</v>
      </c>
      <c r="F539" s="370">
        <v>2021</v>
      </c>
      <c r="G539" s="370">
        <v>2024</v>
      </c>
      <c r="H539" s="85">
        <v>25883200</v>
      </c>
      <c r="I539" s="85">
        <v>6480139.2217317764</v>
      </c>
      <c r="J539" s="85">
        <v>20000000</v>
      </c>
      <c r="K539" s="85"/>
      <c r="L539" s="85">
        <f t="shared" si="18"/>
        <v>2000000</v>
      </c>
      <c r="M539" s="85">
        <f t="shared" si="19"/>
        <v>6000000</v>
      </c>
      <c r="N539" s="85">
        <f t="shared" si="20"/>
        <v>6000000</v>
      </c>
      <c r="O539" s="85">
        <f t="shared" si="21"/>
        <v>6000000</v>
      </c>
      <c r="P539" s="411" t="s">
        <v>1161</v>
      </c>
    </row>
    <row r="540" spans="1:16" ht="45" customHeight="1">
      <c r="A540" s="75">
        <v>102</v>
      </c>
      <c r="B540" s="394" t="s">
        <v>1820</v>
      </c>
      <c r="C540" s="355" t="s">
        <v>1160</v>
      </c>
      <c r="D540" s="65" t="s">
        <v>139</v>
      </c>
      <c r="E540" s="75" t="s">
        <v>1089</v>
      </c>
      <c r="F540" s="370">
        <v>2021</v>
      </c>
      <c r="G540" s="370">
        <v>2024</v>
      </c>
      <c r="H540" s="85">
        <v>30000000</v>
      </c>
      <c r="I540" s="85">
        <v>0</v>
      </c>
      <c r="J540" s="85">
        <v>20000000</v>
      </c>
      <c r="K540" s="85"/>
      <c r="L540" s="85">
        <f t="shared" si="18"/>
        <v>2000000</v>
      </c>
      <c r="M540" s="85">
        <f t="shared" si="19"/>
        <v>6000000</v>
      </c>
      <c r="N540" s="85">
        <f t="shared" si="20"/>
        <v>6000000</v>
      </c>
      <c r="O540" s="85">
        <f t="shared" si="21"/>
        <v>6000000</v>
      </c>
      <c r="P540" s="411" t="s">
        <v>1159</v>
      </c>
    </row>
    <row r="541" spans="1:16" ht="45" customHeight="1">
      <c r="A541" s="75">
        <v>103</v>
      </c>
      <c r="B541" s="394" t="s">
        <v>1820</v>
      </c>
      <c r="C541" s="355" t="s">
        <v>1158</v>
      </c>
      <c r="D541" s="65" t="s">
        <v>141</v>
      </c>
      <c r="E541" s="75" t="s">
        <v>1089</v>
      </c>
      <c r="F541" s="370">
        <v>2020</v>
      </c>
      <c r="G541" s="370">
        <v>2024</v>
      </c>
      <c r="H541" s="85">
        <v>30000000</v>
      </c>
      <c r="I541" s="85">
        <v>0</v>
      </c>
      <c r="J541" s="85">
        <v>3000000</v>
      </c>
      <c r="K541" s="85"/>
      <c r="L541" s="85">
        <f t="shared" si="18"/>
        <v>300000</v>
      </c>
      <c r="M541" s="85">
        <f t="shared" si="19"/>
        <v>900000</v>
      </c>
      <c r="N541" s="85">
        <f t="shared" si="20"/>
        <v>900000</v>
      </c>
      <c r="O541" s="85">
        <f t="shared" si="21"/>
        <v>900000</v>
      </c>
      <c r="P541" s="411" t="s">
        <v>1157</v>
      </c>
    </row>
    <row r="542" spans="1:16" ht="45" customHeight="1">
      <c r="A542" s="75">
        <v>104</v>
      </c>
      <c r="B542" s="394" t="s">
        <v>1820</v>
      </c>
      <c r="C542" s="355" t="s">
        <v>1156</v>
      </c>
      <c r="D542" s="65" t="s">
        <v>413</v>
      </c>
      <c r="E542" s="75" t="s">
        <v>1083</v>
      </c>
      <c r="F542" s="370">
        <v>2022</v>
      </c>
      <c r="G542" s="370">
        <v>2024</v>
      </c>
      <c r="H542" s="85">
        <v>93450000</v>
      </c>
      <c r="I542" s="85">
        <v>0</v>
      </c>
      <c r="J542" s="85">
        <v>9345000</v>
      </c>
      <c r="K542" s="85"/>
      <c r="L542" s="85">
        <f t="shared" si="18"/>
        <v>934500</v>
      </c>
      <c r="M542" s="85">
        <f t="shared" si="19"/>
        <v>2803500</v>
      </c>
      <c r="N542" s="85">
        <f t="shared" si="20"/>
        <v>2803500</v>
      </c>
      <c r="O542" s="85">
        <f t="shared" si="21"/>
        <v>2803500</v>
      </c>
      <c r="P542" s="411" t="s">
        <v>1079</v>
      </c>
    </row>
    <row r="543" spans="1:16" ht="45" customHeight="1">
      <c r="A543" s="75">
        <v>105</v>
      </c>
      <c r="B543" s="394" t="s">
        <v>1820</v>
      </c>
      <c r="C543" s="355" t="s">
        <v>1155</v>
      </c>
      <c r="D543" s="65" t="s">
        <v>413</v>
      </c>
      <c r="E543" s="75" t="s">
        <v>1080</v>
      </c>
      <c r="F543" s="370">
        <v>2022</v>
      </c>
      <c r="G543" s="370">
        <v>2024</v>
      </c>
      <c r="H543" s="85">
        <v>84810000</v>
      </c>
      <c r="I543" s="85">
        <v>0</v>
      </c>
      <c r="J543" s="85">
        <v>8481000</v>
      </c>
      <c r="K543" s="85"/>
      <c r="L543" s="85">
        <f t="shared" si="18"/>
        <v>848100</v>
      </c>
      <c r="M543" s="85">
        <f t="shared" si="19"/>
        <v>2544300</v>
      </c>
      <c r="N543" s="85">
        <f t="shared" si="20"/>
        <v>2544300</v>
      </c>
      <c r="O543" s="85">
        <f t="shared" si="21"/>
        <v>2544300</v>
      </c>
      <c r="P543" s="411" t="s">
        <v>1079</v>
      </c>
    </row>
    <row r="544" spans="1:16" ht="45" customHeight="1">
      <c r="A544" s="75">
        <v>106</v>
      </c>
      <c r="B544" s="394" t="s">
        <v>1820</v>
      </c>
      <c r="C544" s="355" t="s">
        <v>1154</v>
      </c>
      <c r="D544" s="65" t="s">
        <v>413</v>
      </c>
      <c r="E544" s="75" t="s">
        <v>1083</v>
      </c>
      <c r="F544" s="370">
        <v>2022</v>
      </c>
      <c r="G544" s="370">
        <v>2024</v>
      </c>
      <c r="H544" s="85">
        <v>93450000</v>
      </c>
      <c r="I544" s="85">
        <v>8250610.3012676239</v>
      </c>
      <c r="J544" s="85">
        <v>9345000</v>
      </c>
      <c r="K544" s="85"/>
      <c r="L544" s="85">
        <f t="shared" si="18"/>
        <v>934500</v>
      </c>
      <c r="M544" s="85">
        <f t="shared" si="19"/>
        <v>2803500</v>
      </c>
      <c r="N544" s="85">
        <f t="shared" si="20"/>
        <v>2803500</v>
      </c>
      <c r="O544" s="85">
        <f t="shared" si="21"/>
        <v>2803500</v>
      </c>
      <c r="P544" s="411" t="s">
        <v>1079</v>
      </c>
    </row>
    <row r="545" spans="1:16" ht="45" customHeight="1">
      <c r="A545" s="75">
        <v>107</v>
      </c>
      <c r="B545" s="394" t="s">
        <v>1820</v>
      </c>
      <c r="C545" s="355" t="s">
        <v>1153</v>
      </c>
      <c r="D545" s="65" t="s">
        <v>413</v>
      </c>
      <c r="E545" s="75" t="s">
        <v>1080</v>
      </c>
      <c r="F545" s="370">
        <v>2022</v>
      </c>
      <c r="G545" s="370">
        <v>2024</v>
      </c>
      <c r="H545" s="85">
        <v>84810000</v>
      </c>
      <c r="I545" s="85">
        <v>6986306.8499999996</v>
      </c>
      <c r="J545" s="85">
        <v>8481000</v>
      </c>
      <c r="K545" s="85"/>
      <c r="L545" s="85">
        <f t="shared" si="18"/>
        <v>848100</v>
      </c>
      <c r="M545" s="85">
        <f t="shared" si="19"/>
        <v>2544300</v>
      </c>
      <c r="N545" s="85">
        <f t="shared" si="20"/>
        <v>2544300</v>
      </c>
      <c r="O545" s="85">
        <f t="shared" si="21"/>
        <v>2544300</v>
      </c>
      <c r="P545" s="411" t="s">
        <v>1079</v>
      </c>
    </row>
    <row r="546" spans="1:16" ht="45" customHeight="1">
      <c r="A546" s="75">
        <v>108</v>
      </c>
      <c r="B546" s="394" t="s">
        <v>1820</v>
      </c>
      <c r="C546" s="355" t="s">
        <v>1152</v>
      </c>
      <c r="D546" s="65" t="s">
        <v>391</v>
      </c>
      <c r="E546" s="75" t="s">
        <v>1080</v>
      </c>
      <c r="F546" s="370">
        <v>2022</v>
      </c>
      <c r="G546" s="370">
        <v>2024</v>
      </c>
      <c r="H546" s="85">
        <v>84810000</v>
      </c>
      <c r="I546" s="85">
        <v>0</v>
      </c>
      <c r="J546" s="85">
        <v>8481000</v>
      </c>
      <c r="K546" s="85"/>
      <c r="L546" s="85">
        <f t="shared" si="18"/>
        <v>848100</v>
      </c>
      <c r="M546" s="85">
        <f t="shared" si="19"/>
        <v>2544300</v>
      </c>
      <c r="N546" s="85">
        <f t="shared" si="20"/>
        <v>2544300</v>
      </c>
      <c r="O546" s="85">
        <f t="shared" si="21"/>
        <v>2544300</v>
      </c>
      <c r="P546" s="411" t="s">
        <v>1079</v>
      </c>
    </row>
    <row r="547" spans="1:16" ht="45" customHeight="1">
      <c r="A547" s="75">
        <v>109</v>
      </c>
      <c r="B547" s="394" t="s">
        <v>1820</v>
      </c>
      <c r="C547" s="355" t="s">
        <v>1151</v>
      </c>
      <c r="D547" s="65" t="s">
        <v>391</v>
      </c>
      <c r="E547" s="75" t="s">
        <v>1083</v>
      </c>
      <c r="F547" s="370">
        <v>2022</v>
      </c>
      <c r="G547" s="370">
        <v>2024</v>
      </c>
      <c r="H547" s="85">
        <v>93450000</v>
      </c>
      <c r="I547" s="85">
        <v>0</v>
      </c>
      <c r="J547" s="85">
        <v>9345000</v>
      </c>
      <c r="K547" s="85"/>
      <c r="L547" s="85">
        <f t="shared" si="18"/>
        <v>934500</v>
      </c>
      <c r="M547" s="85">
        <f t="shared" si="19"/>
        <v>2803500</v>
      </c>
      <c r="N547" s="85">
        <f t="shared" si="20"/>
        <v>2803500</v>
      </c>
      <c r="O547" s="85">
        <f t="shared" si="21"/>
        <v>2803500</v>
      </c>
      <c r="P547" s="411" t="s">
        <v>1079</v>
      </c>
    </row>
    <row r="548" spans="1:16" ht="45" customHeight="1">
      <c r="A548" s="75">
        <v>110</v>
      </c>
      <c r="B548" s="394" t="s">
        <v>1820</v>
      </c>
      <c r="C548" s="355" t="s">
        <v>1150</v>
      </c>
      <c r="D548" s="65" t="s">
        <v>391</v>
      </c>
      <c r="E548" s="75" t="s">
        <v>1080</v>
      </c>
      <c r="F548" s="370">
        <v>2022</v>
      </c>
      <c r="G548" s="370">
        <v>2024</v>
      </c>
      <c r="H548" s="85">
        <v>84810000</v>
      </c>
      <c r="I548" s="85">
        <v>0</v>
      </c>
      <c r="J548" s="85">
        <v>8481000</v>
      </c>
      <c r="K548" s="85"/>
      <c r="L548" s="85">
        <f t="shared" si="18"/>
        <v>848100</v>
      </c>
      <c r="M548" s="85">
        <f t="shared" si="19"/>
        <v>2544300</v>
      </c>
      <c r="N548" s="85">
        <f t="shared" si="20"/>
        <v>2544300</v>
      </c>
      <c r="O548" s="85">
        <f t="shared" si="21"/>
        <v>2544300</v>
      </c>
      <c r="P548" s="411" t="s">
        <v>1079</v>
      </c>
    </row>
    <row r="549" spans="1:16" ht="45" customHeight="1">
      <c r="A549" s="75">
        <v>111</v>
      </c>
      <c r="B549" s="394" t="s">
        <v>1820</v>
      </c>
      <c r="C549" s="355" t="s">
        <v>1149</v>
      </c>
      <c r="D549" s="65" t="s">
        <v>263</v>
      </c>
      <c r="E549" s="75" t="s">
        <v>1083</v>
      </c>
      <c r="F549" s="370">
        <v>2022</v>
      </c>
      <c r="G549" s="370">
        <v>2024</v>
      </c>
      <c r="H549" s="85">
        <v>81105000</v>
      </c>
      <c r="I549" s="85">
        <v>0</v>
      </c>
      <c r="J549" s="85">
        <v>8110500</v>
      </c>
      <c r="K549" s="85"/>
      <c r="L549" s="85">
        <f t="shared" si="18"/>
        <v>811050</v>
      </c>
      <c r="M549" s="85">
        <f t="shared" si="19"/>
        <v>2433150</v>
      </c>
      <c r="N549" s="85">
        <f t="shared" si="20"/>
        <v>2433150</v>
      </c>
      <c r="O549" s="85">
        <f t="shared" si="21"/>
        <v>2433150</v>
      </c>
      <c r="P549" s="411" t="s">
        <v>1079</v>
      </c>
    </row>
    <row r="550" spans="1:16" ht="45" customHeight="1">
      <c r="A550" s="75">
        <v>112</v>
      </c>
      <c r="B550" s="394" t="s">
        <v>1820</v>
      </c>
      <c r="C550" s="355" t="s">
        <v>1148</v>
      </c>
      <c r="D550" s="65" t="s">
        <v>263</v>
      </c>
      <c r="E550" s="75" t="s">
        <v>1080</v>
      </c>
      <c r="F550" s="370">
        <v>2022</v>
      </c>
      <c r="G550" s="370">
        <v>2024</v>
      </c>
      <c r="H550" s="85">
        <v>84810000</v>
      </c>
      <c r="I550" s="85">
        <v>0</v>
      </c>
      <c r="J550" s="85">
        <v>8481000</v>
      </c>
      <c r="K550" s="85"/>
      <c r="L550" s="85">
        <f t="shared" si="18"/>
        <v>848100</v>
      </c>
      <c r="M550" s="85">
        <f t="shared" si="19"/>
        <v>2544300</v>
      </c>
      <c r="N550" s="85">
        <f t="shared" si="20"/>
        <v>2544300</v>
      </c>
      <c r="O550" s="85">
        <f t="shared" si="21"/>
        <v>2544300</v>
      </c>
      <c r="P550" s="411" t="s">
        <v>1079</v>
      </c>
    </row>
    <row r="551" spans="1:16" ht="45" customHeight="1">
      <c r="A551" s="75">
        <v>113</v>
      </c>
      <c r="B551" s="394" t="s">
        <v>1820</v>
      </c>
      <c r="C551" s="355" t="s">
        <v>1147</v>
      </c>
      <c r="D551" s="65" t="s">
        <v>361</v>
      </c>
      <c r="E551" s="75" t="s">
        <v>1083</v>
      </c>
      <c r="F551" s="370">
        <v>2022</v>
      </c>
      <c r="G551" s="370">
        <v>2024</v>
      </c>
      <c r="H551" s="85">
        <v>81105000</v>
      </c>
      <c r="I551" s="85">
        <v>0</v>
      </c>
      <c r="J551" s="85">
        <v>8110500</v>
      </c>
      <c r="K551" s="85"/>
      <c r="L551" s="85">
        <f t="shared" si="18"/>
        <v>811050</v>
      </c>
      <c r="M551" s="85">
        <f t="shared" si="19"/>
        <v>2433150</v>
      </c>
      <c r="N551" s="85">
        <f t="shared" si="20"/>
        <v>2433150</v>
      </c>
      <c r="O551" s="85">
        <f t="shared" si="21"/>
        <v>2433150</v>
      </c>
      <c r="P551" s="411" t="s">
        <v>1146</v>
      </c>
    </row>
    <row r="552" spans="1:16" ht="45" customHeight="1">
      <c r="A552" s="75">
        <v>114</v>
      </c>
      <c r="B552" s="394" t="s">
        <v>1820</v>
      </c>
      <c r="C552" s="355" t="s">
        <v>1145</v>
      </c>
      <c r="D552" s="65" t="s">
        <v>412</v>
      </c>
      <c r="E552" s="75" t="s">
        <v>1143</v>
      </c>
      <c r="F552" s="370">
        <v>2022</v>
      </c>
      <c r="G552" s="370">
        <v>2024</v>
      </c>
      <c r="H552" s="85">
        <v>65955000</v>
      </c>
      <c r="I552" s="85">
        <v>0</v>
      </c>
      <c r="J552" s="85">
        <v>6595500</v>
      </c>
      <c r="K552" s="85"/>
      <c r="L552" s="85">
        <f t="shared" si="18"/>
        <v>659550</v>
      </c>
      <c r="M552" s="85">
        <f t="shared" si="19"/>
        <v>1978650</v>
      </c>
      <c r="N552" s="85">
        <f t="shared" si="20"/>
        <v>1978650</v>
      </c>
      <c r="O552" s="85">
        <f t="shared" si="21"/>
        <v>1978650</v>
      </c>
      <c r="P552" s="411" t="s">
        <v>1079</v>
      </c>
    </row>
    <row r="553" spans="1:16" ht="45" customHeight="1">
      <c r="A553" s="75">
        <v>115</v>
      </c>
      <c r="B553" s="394" t="s">
        <v>1820</v>
      </c>
      <c r="C553" s="355" t="s">
        <v>1144</v>
      </c>
      <c r="D553" s="65" t="s">
        <v>140</v>
      </c>
      <c r="E553" s="75" t="s">
        <v>1143</v>
      </c>
      <c r="F553" s="370">
        <v>2022</v>
      </c>
      <c r="G553" s="370">
        <v>2024</v>
      </c>
      <c r="H553" s="85">
        <v>40140000</v>
      </c>
      <c r="I553" s="85">
        <v>0</v>
      </c>
      <c r="J553" s="85">
        <v>4014000</v>
      </c>
      <c r="K553" s="85"/>
      <c r="L553" s="85">
        <f t="shared" si="18"/>
        <v>401400</v>
      </c>
      <c r="M553" s="85">
        <f t="shared" si="19"/>
        <v>1204200</v>
      </c>
      <c r="N553" s="85">
        <f t="shared" si="20"/>
        <v>1204200</v>
      </c>
      <c r="O553" s="85">
        <f t="shared" si="21"/>
        <v>1204200</v>
      </c>
      <c r="P553" s="411" t="s">
        <v>1079</v>
      </c>
    </row>
    <row r="554" spans="1:16" ht="45" customHeight="1">
      <c r="A554" s="75">
        <v>116</v>
      </c>
      <c r="B554" s="394" t="s">
        <v>1820</v>
      </c>
      <c r="C554" s="355" t="s">
        <v>1142</v>
      </c>
      <c r="D554" s="65" t="s">
        <v>413</v>
      </c>
      <c r="E554" s="75" t="s">
        <v>1089</v>
      </c>
      <c r="F554" s="370">
        <v>2022</v>
      </c>
      <c r="G554" s="370">
        <v>2024</v>
      </c>
      <c r="H554" s="85">
        <v>30000000</v>
      </c>
      <c r="I554" s="85">
        <v>23004</v>
      </c>
      <c r="J554" s="85">
        <v>3000000</v>
      </c>
      <c r="K554" s="85"/>
      <c r="L554" s="85">
        <f t="shared" si="18"/>
        <v>300000</v>
      </c>
      <c r="M554" s="85">
        <f t="shared" si="19"/>
        <v>900000</v>
      </c>
      <c r="N554" s="85">
        <f t="shared" si="20"/>
        <v>900000</v>
      </c>
      <c r="O554" s="85">
        <f t="shared" si="21"/>
        <v>900000</v>
      </c>
      <c r="P554" s="411" t="s">
        <v>1141</v>
      </c>
    </row>
    <row r="555" spans="1:16" ht="45" customHeight="1">
      <c r="A555" s="75">
        <v>117</v>
      </c>
      <c r="B555" s="394" t="s">
        <v>1820</v>
      </c>
      <c r="C555" s="355" t="s">
        <v>1140</v>
      </c>
      <c r="D555" s="65" t="s">
        <v>415</v>
      </c>
      <c r="E555" s="75" t="s">
        <v>1089</v>
      </c>
      <c r="F555" s="370">
        <v>2022</v>
      </c>
      <c r="G555" s="370">
        <v>2024</v>
      </c>
      <c r="H555" s="85">
        <v>30300000</v>
      </c>
      <c r="I555" s="85">
        <v>0</v>
      </c>
      <c r="J555" s="85">
        <v>3030000</v>
      </c>
      <c r="K555" s="85"/>
      <c r="L555" s="85">
        <f t="shared" si="18"/>
        <v>303000</v>
      </c>
      <c r="M555" s="85">
        <f t="shared" si="19"/>
        <v>909000</v>
      </c>
      <c r="N555" s="85">
        <f t="shared" si="20"/>
        <v>909000</v>
      </c>
      <c r="O555" s="85">
        <f t="shared" si="21"/>
        <v>909000</v>
      </c>
      <c r="P555" s="411" t="s">
        <v>1079</v>
      </c>
    </row>
    <row r="556" spans="1:16" ht="45" customHeight="1">
      <c r="A556" s="75">
        <v>118</v>
      </c>
      <c r="B556" s="394" t="s">
        <v>1820</v>
      </c>
      <c r="C556" s="355" t="s">
        <v>1139</v>
      </c>
      <c r="D556" s="65" t="s">
        <v>413</v>
      </c>
      <c r="E556" s="75" t="s">
        <v>1102</v>
      </c>
      <c r="F556" s="370">
        <v>2022</v>
      </c>
      <c r="G556" s="370">
        <v>2024</v>
      </c>
      <c r="H556" s="85">
        <v>15495000</v>
      </c>
      <c r="I556" s="85">
        <v>0</v>
      </c>
      <c r="J556" s="85">
        <v>1549500</v>
      </c>
      <c r="K556" s="85"/>
      <c r="L556" s="85">
        <f t="shared" si="18"/>
        <v>154950</v>
      </c>
      <c r="M556" s="85">
        <f t="shared" si="19"/>
        <v>464850</v>
      </c>
      <c r="N556" s="85">
        <f t="shared" si="20"/>
        <v>464850</v>
      </c>
      <c r="O556" s="85">
        <f t="shared" si="21"/>
        <v>464850</v>
      </c>
      <c r="P556" s="411" t="s">
        <v>1138</v>
      </c>
    </row>
    <row r="557" spans="1:16" ht="45" customHeight="1">
      <c r="A557" s="75">
        <v>119</v>
      </c>
      <c r="B557" s="394" t="s">
        <v>1820</v>
      </c>
      <c r="C557" s="355" t="s">
        <v>1137</v>
      </c>
      <c r="D557" s="65" t="s">
        <v>415</v>
      </c>
      <c r="E557" s="75" t="s">
        <v>1102</v>
      </c>
      <c r="F557" s="370">
        <v>2022</v>
      </c>
      <c r="G557" s="370">
        <v>2024</v>
      </c>
      <c r="H557" s="85">
        <v>21778400</v>
      </c>
      <c r="I557" s="85">
        <v>0</v>
      </c>
      <c r="J557" s="85">
        <v>21778400</v>
      </c>
      <c r="K557" s="85"/>
      <c r="L557" s="85">
        <f t="shared" si="18"/>
        <v>2177840</v>
      </c>
      <c r="M557" s="85">
        <f t="shared" si="19"/>
        <v>6533520</v>
      </c>
      <c r="N557" s="85">
        <f t="shared" si="20"/>
        <v>6533520</v>
      </c>
      <c r="O557" s="85">
        <f t="shared" si="21"/>
        <v>6533520</v>
      </c>
      <c r="P557" s="411" t="s">
        <v>1136</v>
      </c>
    </row>
    <row r="558" spans="1:16" ht="45" customHeight="1">
      <c r="A558" s="75">
        <v>120</v>
      </c>
      <c r="B558" s="394" t="s">
        <v>1820</v>
      </c>
      <c r="C558" s="355" t="s">
        <v>1135</v>
      </c>
      <c r="D558" s="65" t="s">
        <v>410</v>
      </c>
      <c r="E558" s="75" t="s">
        <v>1099</v>
      </c>
      <c r="F558" s="370">
        <v>2022</v>
      </c>
      <c r="G558" s="370">
        <v>2024</v>
      </c>
      <c r="H558" s="85">
        <v>12480000</v>
      </c>
      <c r="I558" s="85">
        <v>0</v>
      </c>
      <c r="J558" s="85">
        <v>1248000</v>
      </c>
      <c r="K558" s="85"/>
      <c r="L558" s="85">
        <f t="shared" si="18"/>
        <v>124800</v>
      </c>
      <c r="M558" s="85">
        <f t="shared" si="19"/>
        <v>374400</v>
      </c>
      <c r="N558" s="85">
        <f t="shared" si="20"/>
        <v>374400</v>
      </c>
      <c r="O558" s="85">
        <f t="shared" si="21"/>
        <v>374400</v>
      </c>
      <c r="P558" s="411" t="s">
        <v>1134</v>
      </c>
    </row>
    <row r="559" spans="1:16" ht="45" customHeight="1">
      <c r="A559" s="75">
        <v>121</v>
      </c>
      <c r="B559" s="394" t="s">
        <v>1820</v>
      </c>
      <c r="C559" s="355" t="s">
        <v>1133</v>
      </c>
      <c r="D559" s="65" t="s">
        <v>393</v>
      </c>
      <c r="E559" s="75" t="s">
        <v>1099</v>
      </c>
      <c r="F559" s="370">
        <v>2022</v>
      </c>
      <c r="G559" s="370">
        <v>2024</v>
      </c>
      <c r="H559" s="85">
        <v>15758399.999999998</v>
      </c>
      <c r="I559" s="85">
        <v>0</v>
      </c>
      <c r="J559" s="85">
        <v>15758399.999999998</v>
      </c>
      <c r="K559" s="85"/>
      <c r="L559" s="85">
        <f t="shared" si="18"/>
        <v>1575839.9999999998</v>
      </c>
      <c r="M559" s="85">
        <f t="shared" si="19"/>
        <v>4727519.9999999991</v>
      </c>
      <c r="N559" s="85">
        <f t="shared" si="20"/>
        <v>4727519.9999999991</v>
      </c>
      <c r="O559" s="85">
        <f t="shared" si="21"/>
        <v>4727519.9999999991</v>
      </c>
      <c r="P559" s="411" t="s">
        <v>1132</v>
      </c>
    </row>
    <row r="560" spans="1:16" ht="45" customHeight="1">
      <c r="A560" s="75">
        <v>122</v>
      </c>
      <c r="B560" s="394" t="s">
        <v>1820</v>
      </c>
      <c r="C560" s="355" t="s">
        <v>1131</v>
      </c>
      <c r="D560" s="65" t="s">
        <v>393</v>
      </c>
      <c r="E560" s="75" t="s">
        <v>1102</v>
      </c>
      <c r="F560" s="370">
        <v>2022</v>
      </c>
      <c r="G560" s="370">
        <v>2024</v>
      </c>
      <c r="H560" s="85">
        <v>21237531</v>
      </c>
      <c r="I560" s="85">
        <v>0</v>
      </c>
      <c r="J560" s="85">
        <v>21237531</v>
      </c>
      <c r="K560" s="85"/>
      <c r="L560" s="85">
        <f t="shared" si="18"/>
        <v>2123753.1</v>
      </c>
      <c r="M560" s="85">
        <f t="shared" si="19"/>
        <v>6371259.2999999998</v>
      </c>
      <c r="N560" s="85">
        <f t="shared" si="20"/>
        <v>6371259.2999999998</v>
      </c>
      <c r="O560" s="85">
        <f t="shared" si="21"/>
        <v>6371259.2999999998</v>
      </c>
      <c r="P560" s="411" t="s">
        <v>1130</v>
      </c>
    </row>
    <row r="561" spans="1:16" ht="45" customHeight="1">
      <c r="A561" s="75">
        <v>123</v>
      </c>
      <c r="B561" s="394" t="s">
        <v>1820</v>
      </c>
      <c r="C561" s="355" t="s">
        <v>1129</v>
      </c>
      <c r="D561" s="65" t="s">
        <v>394</v>
      </c>
      <c r="E561" s="75" t="s">
        <v>1102</v>
      </c>
      <c r="F561" s="370">
        <v>2022</v>
      </c>
      <c r="G561" s="370">
        <v>2024</v>
      </c>
      <c r="H561" s="85">
        <v>15495000</v>
      </c>
      <c r="I561" s="85">
        <v>0</v>
      </c>
      <c r="J561" s="85">
        <v>1549500</v>
      </c>
      <c r="K561" s="85"/>
      <c r="L561" s="85">
        <f t="shared" si="18"/>
        <v>154950</v>
      </c>
      <c r="M561" s="85">
        <f t="shared" si="19"/>
        <v>464850</v>
      </c>
      <c r="N561" s="85">
        <f t="shared" si="20"/>
        <v>464850</v>
      </c>
      <c r="O561" s="85">
        <f t="shared" si="21"/>
        <v>464850</v>
      </c>
      <c r="P561" s="411" t="s">
        <v>1128</v>
      </c>
    </row>
    <row r="562" spans="1:16" ht="45" customHeight="1">
      <c r="A562" s="75">
        <v>124</v>
      </c>
      <c r="B562" s="394" t="s">
        <v>1820</v>
      </c>
      <c r="C562" s="355" t="s">
        <v>1127</v>
      </c>
      <c r="D562" s="65" t="s">
        <v>263</v>
      </c>
      <c r="E562" s="75" t="s">
        <v>1089</v>
      </c>
      <c r="F562" s="370">
        <v>2022</v>
      </c>
      <c r="G562" s="370">
        <v>2024</v>
      </c>
      <c r="H562" s="85">
        <v>26600000</v>
      </c>
      <c r="I562" s="85">
        <v>0</v>
      </c>
      <c r="J562" s="85">
        <v>20000000</v>
      </c>
      <c r="K562" s="85"/>
      <c r="L562" s="85">
        <f t="shared" si="18"/>
        <v>2000000</v>
      </c>
      <c r="M562" s="85">
        <f t="shared" si="19"/>
        <v>6000000</v>
      </c>
      <c r="N562" s="85">
        <f t="shared" si="20"/>
        <v>6000000</v>
      </c>
      <c r="O562" s="85">
        <f t="shared" si="21"/>
        <v>6000000</v>
      </c>
      <c r="P562" s="411" t="s">
        <v>1126</v>
      </c>
    </row>
    <row r="563" spans="1:16" ht="45" customHeight="1">
      <c r="A563" s="75">
        <v>125</v>
      </c>
      <c r="B563" s="394" t="s">
        <v>1820</v>
      </c>
      <c r="C563" s="355" t="s">
        <v>1125</v>
      </c>
      <c r="D563" s="65" t="s">
        <v>630</v>
      </c>
      <c r="E563" s="75" t="s">
        <v>1089</v>
      </c>
      <c r="F563" s="370">
        <v>2022</v>
      </c>
      <c r="G563" s="370">
        <v>2024</v>
      </c>
      <c r="H563" s="85">
        <v>27923000</v>
      </c>
      <c r="I563" s="85">
        <v>0</v>
      </c>
      <c r="J563" s="85">
        <v>20000000</v>
      </c>
      <c r="K563" s="85"/>
      <c r="L563" s="85">
        <f t="shared" ref="L563:L580" si="22">J563/10</f>
        <v>2000000</v>
      </c>
      <c r="M563" s="85">
        <f t="shared" ref="M563:M580" si="23">(J563-L563)/3</f>
        <v>6000000</v>
      </c>
      <c r="N563" s="85">
        <f t="shared" ref="N563:N580" si="24">(J563-L563)/3</f>
        <v>6000000</v>
      </c>
      <c r="O563" s="85">
        <f t="shared" ref="O563:O580" si="25">(J563-L563)/3</f>
        <v>6000000</v>
      </c>
      <c r="P563" s="411" t="s">
        <v>1124</v>
      </c>
    </row>
    <row r="564" spans="1:16" ht="45" customHeight="1">
      <c r="A564" s="75">
        <v>126</v>
      </c>
      <c r="B564" s="394" t="s">
        <v>1820</v>
      </c>
      <c r="C564" s="355" t="s">
        <v>1123</v>
      </c>
      <c r="D564" s="65" t="s">
        <v>630</v>
      </c>
      <c r="E564" s="75" t="s">
        <v>1089</v>
      </c>
      <c r="F564" s="370">
        <v>2022</v>
      </c>
      <c r="G564" s="370">
        <v>2024</v>
      </c>
      <c r="H564" s="85">
        <v>30659999.999999996</v>
      </c>
      <c r="I564" s="85">
        <v>0</v>
      </c>
      <c r="J564" s="85">
        <v>20000000</v>
      </c>
      <c r="K564" s="85"/>
      <c r="L564" s="85">
        <f t="shared" si="22"/>
        <v>2000000</v>
      </c>
      <c r="M564" s="85">
        <f t="shared" si="23"/>
        <v>6000000</v>
      </c>
      <c r="N564" s="85">
        <f t="shared" si="24"/>
        <v>6000000</v>
      </c>
      <c r="O564" s="85">
        <f t="shared" si="25"/>
        <v>6000000</v>
      </c>
      <c r="P564" s="411" t="s">
        <v>1122</v>
      </c>
    </row>
    <row r="565" spans="1:16" ht="45" customHeight="1">
      <c r="A565" s="75">
        <v>127</v>
      </c>
      <c r="B565" s="394" t="s">
        <v>1820</v>
      </c>
      <c r="C565" s="355" t="s">
        <v>1121</v>
      </c>
      <c r="D565" s="65" t="s">
        <v>630</v>
      </c>
      <c r="E565" s="75" t="s">
        <v>1089</v>
      </c>
      <c r="F565" s="370">
        <v>2022</v>
      </c>
      <c r="G565" s="370">
        <v>2024</v>
      </c>
      <c r="H565" s="85">
        <v>27020000</v>
      </c>
      <c r="I565" s="85">
        <v>9589405.5612676255</v>
      </c>
      <c r="J565" s="85">
        <v>20000000</v>
      </c>
      <c r="K565" s="85"/>
      <c r="L565" s="85">
        <f t="shared" si="22"/>
        <v>2000000</v>
      </c>
      <c r="M565" s="85">
        <f t="shared" si="23"/>
        <v>6000000</v>
      </c>
      <c r="N565" s="85">
        <f t="shared" si="24"/>
        <v>6000000</v>
      </c>
      <c r="O565" s="85">
        <f t="shared" si="25"/>
        <v>6000000</v>
      </c>
      <c r="P565" s="411" t="s">
        <v>1120</v>
      </c>
    </row>
    <row r="566" spans="1:16" ht="45" customHeight="1">
      <c r="A566" s="75">
        <v>128</v>
      </c>
      <c r="B566" s="394" t="s">
        <v>1820</v>
      </c>
      <c r="C566" s="355" t="s">
        <v>1119</v>
      </c>
      <c r="D566" s="65" t="s">
        <v>391</v>
      </c>
      <c r="E566" s="75" t="s">
        <v>1089</v>
      </c>
      <c r="F566" s="370">
        <v>2022</v>
      </c>
      <c r="G566" s="370">
        <v>2024</v>
      </c>
      <c r="H566" s="85">
        <v>31110799.999999996</v>
      </c>
      <c r="I566" s="85">
        <v>7807596.2693393994</v>
      </c>
      <c r="J566" s="85">
        <v>23303203.730660595</v>
      </c>
      <c r="K566" s="85"/>
      <c r="L566" s="85">
        <f t="shared" si="22"/>
        <v>2330320.3730660593</v>
      </c>
      <c r="M566" s="85">
        <f t="shared" si="23"/>
        <v>6990961.1191981779</v>
      </c>
      <c r="N566" s="85">
        <f t="shared" si="24"/>
        <v>6990961.1191981779</v>
      </c>
      <c r="O566" s="85">
        <f t="shared" si="25"/>
        <v>6990961.1191981779</v>
      </c>
      <c r="P566" s="411" t="s">
        <v>1118</v>
      </c>
    </row>
    <row r="567" spans="1:16" ht="45" customHeight="1">
      <c r="A567" s="75">
        <v>129</v>
      </c>
      <c r="B567" s="394" t="s">
        <v>1820</v>
      </c>
      <c r="C567" s="355" t="s">
        <v>1117</v>
      </c>
      <c r="D567" s="65" t="s">
        <v>391</v>
      </c>
      <c r="E567" s="75" t="s">
        <v>1089</v>
      </c>
      <c r="F567" s="370">
        <v>2022</v>
      </c>
      <c r="G567" s="370">
        <v>2024</v>
      </c>
      <c r="H567" s="85">
        <v>26793200</v>
      </c>
      <c r="I567" s="85">
        <v>0</v>
      </c>
      <c r="J567" s="85">
        <v>26793200</v>
      </c>
      <c r="K567" s="85"/>
      <c r="L567" s="85">
        <f t="shared" si="22"/>
        <v>2679320</v>
      </c>
      <c r="M567" s="85">
        <f t="shared" si="23"/>
        <v>8037960</v>
      </c>
      <c r="N567" s="85">
        <f t="shared" si="24"/>
        <v>8037960</v>
      </c>
      <c r="O567" s="85">
        <f t="shared" si="25"/>
        <v>8037960</v>
      </c>
      <c r="P567" s="411" t="s">
        <v>1116</v>
      </c>
    </row>
    <row r="568" spans="1:16" ht="45" customHeight="1">
      <c r="A568" s="75">
        <v>130</v>
      </c>
      <c r="B568" s="394" t="s">
        <v>1820</v>
      </c>
      <c r="C568" s="355" t="s">
        <v>1115</v>
      </c>
      <c r="D568" s="65" t="s">
        <v>629</v>
      </c>
      <c r="E568" s="75" t="s">
        <v>1102</v>
      </c>
      <c r="F568" s="370">
        <v>2022</v>
      </c>
      <c r="G568" s="370">
        <v>2024</v>
      </c>
      <c r="H568" s="85">
        <v>17775654.120000001</v>
      </c>
      <c r="I568" s="85">
        <v>0</v>
      </c>
      <c r="J568" s="85">
        <v>17500000</v>
      </c>
      <c r="K568" s="85"/>
      <c r="L568" s="85">
        <f t="shared" si="22"/>
        <v>1750000</v>
      </c>
      <c r="M568" s="85">
        <f t="shared" si="23"/>
        <v>5250000</v>
      </c>
      <c r="N568" s="85">
        <f t="shared" si="24"/>
        <v>5250000</v>
      </c>
      <c r="O568" s="85">
        <f t="shared" si="25"/>
        <v>5250000</v>
      </c>
      <c r="P568" s="411" t="s">
        <v>1114</v>
      </c>
    </row>
    <row r="569" spans="1:16" ht="45" customHeight="1">
      <c r="A569" s="75">
        <v>131</v>
      </c>
      <c r="B569" s="394" t="s">
        <v>1820</v>
      </c>
      <c r="C569" s="355" t="s">
        <v>1113</v>
      </c>
      <c r="D569" s="65" t="s">
        <v>629</v>
      </c>
      <c r="E569" s="75" t="s">
        <v>1089</v>
      </c>
      <c r="F569" s="370">
        <v>2022</v>
      </c>
      <c r="G569" s="370">
        <v>2024</v>
      </c>
      <c r="H569" s="85">
        <v>23892545.879999999</v>
      </c>
      <c r="I569" s="85">
        <v>4110638.1870239279</v>
      </c>
      <c r="J569" s="85">
        <v>19781907.692976072</v>
      </c>
      <c r="K569" s="85"/>
      <c r="L569" s="85">
        <f t="shared" si="22"/>
        <v>1978190.7692976072</v>
      </c>
      <c r="M569" s="85">
        <f t="shared" si="23"/>
        <v>5934572.3078928217</v>
      </c>
      <c r="N569" s="85">
        <f t="shared" si="24"/>
        <v>5934572.3078928217</v>
      </c>
      <c r="O569" s="85">
        <f t="shared" si="25"/>
        <v>5934572.3078928217</v>
      </c>
      <c r="P569" s="411" t="s">
        <v>1112</v>
      </c>
    </row>
    <row r="570" spans="1:16" ht="45" customHeight="1">
      <c r="A570" s="75">
        <v>132</v>
      </c>
      <c r="B570" s="394" t="s">
        <v>1820</v>
      </c>
      <c r="C570" s="355" t="s">
        <v>1111</v>
      </c>
      <c r="D570" s="65" t="s">
        <v>423</v>
      </c>
      <c r="E570" s="75" t="s">
        <v>1089</v>
      </c>
      <c r="F570" s="370">
        <v>2022</v>
      </c>
      <c r="G570" s="370">
        <v>2024</v>
      </c>
      <c r="H570" s="85">
        <v>30000000</v>
      </c>
      <c r="I570" s="85">
        <v>0</v>
      </c>
      <c r="J570" s="85">
        <v>22500000</v>
      </c>
      <c r="K570" s="85"/>
      <c r="L570" s="85">
        <f t="shared" si="22"/>
        <v>2250000</v>
      </c>
      <c r="M570" s="85">
        <f t="shared" si="23"/>
        <v>6750000</v>
      </c>
      <c r="N570" s="85">
        <f t="shared" si="24"/>
        <v>6750000</v>
      </c>
      <c r="O570" s="85">
        <f t="shared" si="25"/>
        <v>6750000</v>
      </c>
      <c r="P570" s="411" t="s">
        <v>1104</v>
      </c>
    </row>
    <row r="571" spans="1:16" ht="45" customHeight="1">
      <c r="A571" s="75">
        <v>133</v>
      </c>
      <c r="B571" s="394" t="s">
        <v>1820</v>
      </c>
      <c r="C571" s="355" t="s">
        <v>1110</v>
      </c>
      <c r="D571" s="65" t="s">
        <v>423</v>
      </c>
      <c r="E571" s="75" t="s">
        <v>1089</v>
      </c>
      <c r="F571" s="370">
        <v>2022</v>
      </c>
      <c r="G571" s="370">
        <v>2024</v>
      </c>
      <c r="H571" s="85">
        <v>30000000</v>
      </c>
      <c r="I571" s="85">
        <v>0</v>
      </c>
      <c r="J571" s="85">
        <v>20000000</v>
      </c>
      <c r="K571" s="85"/>
      <c r="L571" s="85">
        <f t="shared" si="22"/>
        <v>2000000</v>
      </c>
      <c r="M571" s="85">
        <f t="shared" si="23"/>
        <v>6000000</v>
      </c>
      <c r="N571" s="85">
        <f t="shared" si="24"/>
        <v>6000000</v>
      </c>
      <c r="O571" s="85">
        <f t="shared" si="25"/>
        <v>6000000</v>
      </c>
      <c r="P571" s="411" t="s">
        <v>1108</v>
      </c>
    </row>
    <row r="572" spans="1:16" ht="45" customHeight="1">
      <c r="A572" s="75">
        <v>134</v>
      </c>
      <c r="B572" s="394" t="s">
        <v>1820</v>
      </c>
      <c r="C572" s="355" t="s">
        <v>1109</v>
      </c>
      <c r="D572" s="65" t="s">
        <v>358</v>
      </c>
      <c r="E572" s="75" t="s">
        <v>1102</v>
      </c>
      <c r="F572" s="370">
        <v>2022</v>
      </c>
      <c r="G572" s="370">
        <v>2024</v>
      </c>
      <c r="H572" s="85">
        <v>15495000</v>
      </c>
      <c r="I572" s="85">
        <v>0</v>
      </c>
      <c r="J572" s="85">
        <v>1549500</v>
      </c>
      <c r="K572" s="85"/>
      <c r="L572" s="85">
        <f t="shared" si="22"/>
        <v>154950</v>
      </c>
      <c r="M572" s="85">
        <f t="shared" si="23"/>
        <v>464850</v>
      </c>
      <c r="N572" s="85">
        <f t="shared" si="24"/>
        <v>464850</v>
      </c>
      <c r="O572" s="85">
        <f t="shared" si="25"/>
        <v>464850</v>
      </c>
      <c r="P572" s="411" t="s">
        <v>1108</v>
      </c>
    </row>
    <row r="573" spans="1:16" ht="45" customHeight="1">
      <c r="A573" s="75">
        <v>135</v>
      </c>
      <c r="B573" s="394" t="s">
        <v>1820</v>
      </c>
      <c r="C573" s="355" t="s">
        <v>1107</v>
      </c>
      <c r="D573" s="65" t="s">
        <v>395</v>
      </c>
      <c r="E573" s="75" t="s">
        <v>1102</v>
      </c>
      <c r="F573" s="370">
        <v>2022</v>
      </c>
      <c r="G573" s="370">
        <v>2024</v>
      </c>
      <c r="H573" s="85">
        <v>15495000</v>
      </c>
      <c r="I573" s="85">
        <v>0</v>
      </c>
      <c r="J573" s="85">
        <v>1549500</v>
      </c>
      <c r="K573" s="85"/>
      <c r="L573" s="85">
        <f t="shared" si="22"/>
        <v>154950</v>
      </c>
      <c r="M573" s="85">
        <f t="shared" si="23"/>
        <v>464850</v>
      </c>
      <c r="N573" s="85">
        <f t="shared" si="24"/>
        <v>464850</v>
      </c>
      <c r="O573" s="85">
        <f t="shared" si="25"/>
        <v>464850</v>
      </c>
      <c r="P573" s="411" t="s">
        <v>1106</v>
      </c>
    </row>
    <row r="574" spans="1:16" ht="45" customHeight="1">
      <c r="A574" s="75">
        <v>136</v>
      </c>
      <c r="B574" s="394" t="s">
        <v>1820</v>
      </c>
      <c r="C574" s="355" t="s">
        <v>1105</v>
      </c>
      <c r="D574" s="65" t="s">
        <v>423</v>
      </c>
      <c r="E574" s="75" t="s">
        <v>1089</v>
      </c>
      <c r="F574" s="370">
        <v>2022</v>
      </c>
      <c r="G574" s="370">
        <v>2024</v>
      </c>
      <c r="H574" s="85">
        <v>30000000</v>
      </c>
      <c r="I574" s="85">
        <v>0</v>
      </c>
      <c r="J574" s="85">
        <v>3000000</v>
      </c>
      <c r="K574" s="85"/>
      <c r="L574" s="85">
        <f t="shared" si="22"/>
        <v>300000</v>
      </c>
      <c r="M574" s="85">
        <f t="shared" si="23"/>
        <v>900000</v>
      </c>
      <c r="N574" s="85">
        <f t="shared" si="24"/>
        <v>900000</v>
      </c>
      <c r="O574" s="85">
        <f t="shared" si="25"/>
        <v>900000</v>
      </c>
      <c r="P574" s="411" t="s">
        <v>1104</v>
      </c>
    </row>
    <row r="575" spans="1:16" ht="45" customHeight="1">
      <c r="A575" s="75">
        <v>137</v>
      </c>
      <c r="B575" s="394" t="s">
        <v>1820</v>
      </c>
      <c r="C575" s="355" t="s">
        <v>1103</v>
      </c>
      <c r="D575" s="65" t="s">
        <v>422</v>
      </c>
      <c r="E575" s="75" t="s">
        <v>1102</v>
      </c>
      <c r="F575" s="370">
        <v>2022</v>
      </c>
      <c r="G575" s="370">
        <v>2024</v>
      </c>
      <c r="H575" s="85">
        <v>19394200</v>
      </c>
      <c r="I575" s="85">
        <v>0</v>
      </c>
      <c r="J575" s="85">
        <v>19394200</v>
      </c>
      <c r="K575" s="85"/>
      <c r="L575" s="85">
        <f t="shared" si="22"/>
        <v>1939420</v>
      </c>
      <c r="M575" s="85">
        <f t="shared" si="23"/>
        <v>5818260</v>
      </c>
      <c r="N575" s="85">
        <f t="shared" si="24"/>
        <v>5818260</v>
      </c>
      <c r="O575" s="85">
        <f t="shared" si="25"/>
        <v>5818260</v>
      </c>
      <c r="P575" s="411" t="s">
        <v>1101</v>
      </c>
    </row>
    <row r="576" spans="1:16" ht="45" customHeight="1">
      <c r="A576" s="75">
        <v>138</v>
      </c>
      <c r="B576" s="394" t="s">
        <v>1820</v>
      </c>
      <c r="C576" s="355" t="s">
        <v>1100</v>
      </c>
      <c r="D576" s="65" t="s">
        <v>420</v>
      </c>
      <c r="E576" s="75" t="s">
        <v>1099</v>
      </c>
      <c r="F576" s="370">
        <v>2022</v>
      </c>
      <c r="G576" s="370">
        <v>2024</v>
      </c>
      <c r="H576" s="85">
        <v>12480000</v>
      </c>
      <c r="I576" s="85">
        <v>0</v>
      </c>
      <c r="J576" s="85">
        <v>1248000</v>
      </c>
      <c r="K576" s="85"/>
      <c r="L576" s="85">
        <f t="shared" si="22"/>
        <v>124800</v>
      </c>
      <c r="M576" s="85">
        <f t="shared" si="23"/>
        <v>374400</v>
      </c>
      <c r="N576" s="85">
        <f t="shared" si="24"/>
        <v>374400</v>
      </c>
      <c r="O576" s="85">
        <f t="shared" si="25"/>
        <v>374400</v>
      </c>
      <c r="P576" s="411" t="s">
        <v>1098</v>
      </c>
    </row>
    <row r="577" spans="1:16" ht="45" customHeight="1">
      <c r="A577" s="75">
        <v>139</v>
      </c>
      <c r="B577" s="394" t="s">
        <v>1820</v>
      </c>
      <c r="C577" s="355" t="s">
        <v>1097</v>
      </c>
      <c r="D577" s="65" t="s">
        <v>629</v>
      </c>
      <c r="E577" s="75" t="s">
        <v>1089</v>
      </c>
      <c r="F577" s="370">
        <v>2022</v>
      </c>
      <c r="G577" s="370">
        <v>2024</v>
      </c>
      <c r="H577" s="85">
        <v>41865000</v>
      </c>
      <c r="I577" s="85">
        <v>0</v>
      </c>
      <c r="J577" s="85">
        <v>4186500</v>
      </c>
      <c r="K577" s="85"/>
      <c r="L577" s="85">
        <f t="shared" si="22"/>
        <v>418650</v>
      </c>
      <c r="M577" s="85">
        <f t="shared" si="23"/>
        <v>1255950</v>
      </c>
      <c r="N577" s="85">
        <f t="shared" si="24"/>
        <v>1255950</v>
      </c>
      <c r="O577" s="85">
        <f t="shared" si="25"/>
        <v>1255950</v>
      </c>
      <c r="P577" s="411" t="s">
        <v>1096</v>
      </c>
    </row>
    <row r="578" spans="1:16" ht="45" customHeight="1">
      <c r="A578" s="75">
        <v>140</v>
      </c>
      <c r="B578" s="394" t="s">
        <v>1820</v>
      </c>
      <c r="C578" s="355" t="s">
        <v>1095</v>
      </c>
      <c r="D578" s="65" t="s">
        <v>140</v>
      </c>
      <c r="E578" s="75" t="s">
        <v>1089</v>
      </c>
      <c r="F578" s="370">
        <v>2022</v>
      </c>
      <c r="G578" s="370">
        <v>2024</v>
      </c>
      <c r="H578" s="85">
        <v>41865000</v>
      </c>
      <c r="I578" s="85">
        <v>0</v>
      </c>
      <c r="J578" s="85">
        <v>4186500</v>
      </c>
      <c r="K578" s="85"/>
      <c r="L578" s="85">
        <f t="shared" si="22"/>
        <v>418650</v>
      </c>
      <c r="M578" s="85">
        <f t="shared" si="23"/>
        <v>1255950</v>
      </c>
      <c r="N578" s="85">
        <f t="shared" si="24"/>
        <v>1255950</v>
      </c>
      <c r="O578" s="85">
        <f t="shared" si="25"/>
        <v>1255950</v>
      </c>
      <c r="P578" s="411" t="s">
        <v>1079</v>
      </c>
    </row>
    <row r="579" spans="1:16" ht="45" customHeight="1">
      <c r="A579" s="75">
        <v>141</v>
      </c>
      <c r="B579" s="394" t="s">
        <v>1820</v>
      </c>
      <c r="C579" s="355" t="s">
        <v>1094</v>
      </c>
      <c r="D579" s="65" t="s">
        <v>139</v>
      </c>
      <c r="E579" s="75" t="s">
        <v>1089</v>
      </c>
      <c r="F579" s="370">
        <v>2022</v>
      </c>
      <c r="G579" s="370">
        <v>2024</v>
      </c>
      <c r="H579" s="85">
        <v>41865000</v>
      </c>
      <c r="I579" s="85">
        <v>0</v>
      </c>
      <c r="J579" s="85">
        <v>4186500</v>
      </c>
      <c r="K579" s="85"/>
      <c r="L579" s="85">
        <f t="shared" si="22"/>
        <v>418650</v>
      </c>
      <c r="M579" s="85">
        <f t="shared" si="23"/>
        <v>1255950</v>
      </c>
      <c r="N579" s="85">
        <f t="shared" si="24"/>
        <v>1255950</v>
      </c>
      <c r="O579" s="85">
        <f t="shared" si="25"/>
        <v>1255950</v>
      </c>
      <c r="P579" s="411" t="s">
        <v>1079</v>
      </c>
    </row>
    <row r="580" spans="1:16" ht="45" customHeight="1">
      <c r="A580" s="75">
        <v>142</v>
      </c>
      <c r="B580" s="394" t="s">
        <v>1820</v>
      </c>
      <c r="C580" s="355" t="s">
        <v>1093</v>
      </c>
      <c r="D580" s="65" t="s">
        <v>204</v>
      </c>
      <c r="E580" s="75" t="s">
        <v>1089</v>
      </c>
      <c r="F580" s="370">
        <v>2022</v>
      </c>
      <c r="G580" s="370">
        <v>2024</v>
      </c>
      <c r="H580" s="85">
        <v>41865000</v>
      </c>
      <c r="I580" s="85">
        <v>0</v>
      </c>
      <c r="J580" s="85">
        <v>4186500</v>
      </c>
      <c r="K580" s="85"/>
      <c r="L580" s="85">
        <f t="shared" si="22"/>
        <v>418650</v>
      </c>
      <c r="M580" s="85">
        <f t="shared" si="23"/>
        <v>1255950</v>
      </c>
      <c r="N580" s="85">
        <f t="shared" si="24"/>
        <v>1255950</v>
      </c>
      <c r="O580" s="85">
        <f t="shared" si="25"/>
        <v>1255950</v>
      </c>
      <c r="P580" s="411" t="s">
        <v>1079</v>
      </c>
    </row>
    <row r="581" spans="1:16" ht="45" customHeight="1">
      <c r="A581" s="75">
        <v>143</v>
      </c>
      <c r="B581" s="394" t="s">
        <v>1820</v>
      </c>
      <c r="C581" s="355" t="s">
        <v>1092</v>
      </c>
      <c r="D581" s="65" t="s">
        <v>415</v>
      </c>
      <c r="E581" s="75" t="s">
        <v>1091</v>
      </c>
      <c r="F581" s="370">
        <v>2022</v>
      </c>
      <c r="G581" s="370">
        <v>2024</v>
      </c>
      <c r="H581" s="85">
        <v>47000000</v>
      </c>
      <c r="I581" s="85">
        <v>45740782</v>
      </c>
      <c r="J581" s="85">
        <v>1259218</v>
      </c>
      <c r="K581" s="85"/>
      <c r="L581" s="85">
        <f>J581/4</f>
        <v>314804.5</v>
      </c>
      <c r="M581" s="85">
        <f>J581/4</f>
        <v>314804.5</v>
      </c>
      <c r="N581" s="85">
        <f>J581/4</f>
        <v>314804.5</v>
      </c>
      <c r="O581" s="85">
        <f>J581/4</f>
        <v>314804.5</v>
      </c>
      <c r="P581" s="411" t="s">
        <v>631</v>
      </c>
    </row>
    <row r="582" spans="1:16" ht="45" customHeight="1">
      <c r="A582" s="75">
        <v>144</v>
      </c>
      <c r="B582" s="394" t="s">
        <v>1820</v>
      </c>
      <c r="C582" s="355" t="s">
        <v>1090</v>
      </c>
      <c r="D582" s="65" t="s">
        <v>415</v>
      </c>
      <c r="E582" s="75" t="s">
        <v>1089</v>
      </c>
      <c r="F582" s="370">
        <v>2022</v>
      </c>
      <c r="G582" s="370">
        <v>2024</v>
      </c>
      <c r="H582" s="85">
        <v>24925371</v>
      </c>
      <c r="I582" s="85">
        <v>15286348</v>
      </c>
      <c r="J582" s="85">
        <v>9639023</v>
      </c>
      <c r="K582" s="85"/>
      <c r="L582" s="85">
        <f>J582/4</f>
        <v>2409755.75</v>
      </c>
      <c r="M582" s="85">
        <f>J582/4</f>
        <v>2409755.75</v>
      </c>
      <c r="N582" s="85">
        <f>J582/4</f>
        <v>2409755.75</v>
      </c>
      <c r="O582" s="85">
        <f>J582/4</f>
        <v>2409755.75</v>
      </c>
      <c r="P582" s="411" t="s">
        <v>631</v>
      </c>
    </row>
    <row r="583" spans="1:16" ht="45" customHeight="1">
      <c r="A583" s="75">
        <v>145</v>
      </c>
      <c r="B583" s="394" t="s">
        <v>1820</v>
      </c>
      <c r="C583" s="355" t="s">
        <v>1088</v>
      </c>
      <c r="D583" s="65" t="s">
        <v>1084</v>
      </c>
      <c r="E583" s="75" t="s">
        <v>1080</v>
      </c>
      <c r="F583" s="370">
        <v>2022</v>
      </c>
      <c r="G583" s="370">
        <v>2024</v>
      </c>
      <c r="H583" s="85">
        <v>84810000</v>
      </c>
      <c r="I583" s="85">
        <v>0</v>
      </c>
      <c r="J583" s="85">
        <v>8481000</v>
      </c>
      <c r="K583" s="85"/>
      <c r="L583" s="85">
        <f t="shared" ref="L583:L646" si="26">J583/10</f>
        <v>848100</v>
      </c>
      <c r="M583" s="85">
        <f t="shared" ref="M583:M646" si="27">(J583-L583)/3</f>
        <v>2544300</v>
      </c>
      <c r="N583" s="85">
        <f t="shared" ref="N583:N646" si="28">(J583-L583)/3</f>
        <v>2544300</v>
      </c>
      <c r="O583" s="85">
        <f t="shared" ref="O583:O646" si="29">(J583-L583)/3</f>
        <v>2544300</v>
      </c>
      <c r="P583" s="411" t="s">
        <v>1079</v>
      </c>
    </row>
    <row r="584" spans="1:16" ht="45" customHeight="1">
      <c r="A584" s="75">
        <v>146</v>
      </c>
      <c r="B584" s="394" t="s">
        <v>1820</v>
      </c>
      <c r="C584" s="355" t="s">
        <v>1087</v>
      </c>
      <c r="D584" s="65" t="s">
        <v>1084</v>
      </c>
      <c r="E584" s="75" t="s">
        <v>1083</v>
      </c>
      <c r="F584" s="370">
        <v>2022</v>
      </c>
      <c r="G584" s="370">
        <v>2024</v>
      </c>
      <c r="H584" s="85">
        <v>93450000</v>
      </c>
      <c r="I584" s="85">
        <v>0</v>
      </c>
      <c r="J584" s="85">
        <v>9345000</v>
      </c>
      <c r="K584" s="85"/>
      <c r="L584" s="85">
        <f t="shared" si="26"/>
        <v>934500</v>
      </c>
      <c r="M584" s="85">
        <f t="shared" si="27"/>
        <v>2803500</v>
      </c>
      <c r="N584" s="85">
        <f t="shared" si="28"/>
        <v>2803500</v>
      </c>
      <c r="O584" s="85">
        <f t="shared" si="29"/>
        <v>2803500</v>
      </c>
      <c r="P584" s="411" t="s">
        <v>1079</v>
      </c>
    </row>
    <row r="585" spans="1:16" ht="45" customHeight="1">
      <c r="A585" s="75">
        <v>147</v>
      </c>
      <c r="B585" s="394" t="s">
        <v>1820</v>
      </c>
      <c r="C585" s="355" t="s">
        <v>1086</v>
      </c>
      <c r="D585" s="65" t="s">
        <v>1084</v>
      </c>
      <c r="E585" s="75" t="s">
        <v>1080</v>
      </c>
      <c r="F585" s="370">
        <v>2022</v>
      </c>
      <c r="G585" s="370">
        <v>2024</v>
      </c>
      <c r="H585" s="85">
        <v>84810000</v>
      </c>
      <c r="I585" s="85">
        <v>0</v>
      </c>
      <c r="J585" s="85">
        <v>8481000</v>
      </c>
      <c r="K585" s="85"/>
      <c r="L585" s="85">
        <f t="shared" si="26"/>
        <v>848100</v>
      </c>
      <c r="M585" s="85">
        <f t="shared" si="27"/>
        <v>2544300</v>
      </c>
      <c r="N585" s="85">
        <f t="shared" si="28"/>
        <v>2544300</v>
      </c>
      <c r="O585" s="85">
        <f t="shared" si="29"/>
        <v>2544300</v>
      </c>
      <c r="P585" s="411" t="s">
        <v>1079</v>
      </c>
    </row>
    <row r="586" spans="1:16" ht="45" customHeight="1">
      <c r="A586" s="75">
        <v>148</v>
      </c>
      <c r="B586" s="394" t="s">
        <v>1820</v>
      </c>
      <c r="C586" s="355" t="s">
        <v>1085</v>
      </c>
      <c r="D586" s="65" t="s">
        <v>1084</v>
      </c>
      <c r="E586" s="75" t="s">
        <v>1083</v>
      </c>
      <c r="F586" s="370">
        <v>2022</v>
      </c>
      <c r="G586" s="370">
        <v>2024</v>
      </c>
      <c r="H586" s="85">
        <v>93450000</v>
      </c>
      <c r="I586" s="85">
        <v>0</v>
      </c>
      <c r="J586" s="85">
        <v>9345000</v>
      </c>
      <c r="K586" s="85"/>
      <c r="L586" s="85">
        <f t="shared" si="26"/>
        <v>934500</v>
      </c>
      <c r="M586" s="85">
        <f t="shared" si="27"/>
        <v>2803500</v>
      </c>
      <c r="N586" s="85">
        <f t="shared" si="28"/>
        <v>2803500</v>
      </c>
      <c r="O586" s="85">
        <f t="shared" si="29"/>
        <v>2803500</v>
      </c>
      <c r="P586" s="411" t="s">
        <v>1079</v>
      </c>
    </row>
    <row r="587" spans="1:16" ht="45" customHeight="1">
      <c r="A587" s="75">
        <v>149</v>
      </c>
      <c r="B587" s="394" t="s">
        <v>1820</v>
      </c>
      <c r="C587" s="355" t="s">
        <v>1082</v>
      </c>
      <c r="D587" s="65" t="s">
        <v>361</v>
      </c>
      <c r="E587" s="75" t="s">
        <v>1080</v>
      </c>
      <c r="F587" s="370">
        <v>2022</v>
      </c>
      <c r="G587" s="370">
        <v>2024</v>
      </c>
      <c r="H587" s="85">
        <v>98475000</v>
      </c>
      <c r="I587" s="85">
        <v>0</v>
      </c>
      <c r="J587" s="85">
        <v>9847500</v>
      </c>
      <c r="K587" s="85"/>
      <c r="L587" s="85">
        <f t="shared" si="26"/>
        <v>984750</v>
      </c>
      <c r="M587" s="85">
        <f t="shared" si="27"/>
        <v>2954250</v>
      </c>
      <c r="N587" s="85">
        <f t="shared" si="28"/>
        <v>2954250</v>
      </c>
      <c r="O587" s="85">
        <f t="shared" si="29"/>
        <v>2954250</v>
      </c>
      <c r="P587" s="411" t="s">
        <v>1079</v>
      </c>
    </row>
    <row r="588" spans="1:16" ht="45" customHeight="1">
      <c r="A588" s="75">
        <v>150</v>
      </c>
      <c r="B588" s="394" t="s">
        <v>1820</v>
      </c>
      <c r="C588" s="355" t="s">
        <v>1081</v>
      </c>
      <c r="D588" s="65" t="s">
        <v>413</v>
      </c>
      <c r="E588" s="75" t="s">
        <v>1080</v>
      </c>
      <c r="F588" s="370">
        <v>2022</v>
      </c>
      <c r="G588" s="370">
        <v>2024</v>
      </c>
      <c r="H588" s="85">
        <v>84810000</v>
      </c>
      <c r="I588" s="85">
        <v>0</v>
      </c>
      <c r="J588" s="85">
        <v>8481000</v>
      </c>
      <c r="K588" s="85"/>
      <c r="L588" s="85">
        <f t="shared" si="26"/>
        <v>848100</v>
      </c>
      <c r="M588" s="85">
        <f t="shared" si="27"/>
        <v>2544300</v>
      </c>
      <c r="N588" s="85">
        <f t="shared" si="28"/>
        <v>2544300</v>
      </c>
      <c r="O588" s="85">
        <f t="shared" si="29"/>
        <v>2544300</v>
      </c>
      <c r="P588" s="411" t="s">
        <v>1079</v>
      </c>
    </row>
    <row r="589" spans="1:16" ht="45" customHeight="1">
      <c r="A589" s="75">
        <v>151</v>
      </c>
      <c r="B589" s="394" t="s">
        <v>1820</v>
      </c>
      <c r="C589" s="355" t="s">
        <v>1446</v>
      </c>
      <c r="D589" s="75" t="s">
        <v>1084</v>
      </c>
      <c r="E589" s="65" t="s">
        <v>1080</v>
      </c>
      <c r="F589" s="370">
        <v>2022</v>
      </c>
      <c r="G589" s="148">
        <v>2024</v>
      </c>
      <c r="H589" s="85">
        <v>84810000</v>
      </c>
      <c r="I589" s="85">
        <v>0</v>
      </c>
      <c r="J589" s="85">
        <v>8481000</v>
      </c>
      <c r="K589" s="85"/>
      <c r="L589" s="85">
        <f t="shared" si="26"/>
        <v>848100</v>
      </c>
      <c r="M589" s="85">
        <f t="shared" si="27"/>
        <v>2544300</v>
      </c>
      <c r="N589" s="85">
        <f t="shared" si="28"/>
        <v>2544300</v>
      </c>
      <c r="O589" s="85">
        <f t="shared" si="29"/>
        <v>2544300</v>
      </c>
      <c r="P589" s="387" t="s">
        <v>1079</v>
      </c>
    </row>
    <row r="590" spans="1:16" ht="45" customHeight="1">
      <c r="A590" s="75">
        <v>152</v>
      </c>
      <c r="B590" s="394" t="s">
        <v>1820</v>
      </c>
      <c r="C590" s="355" t="s">
        <v>1445</v>
      </c>
      <c r="D590" s="75" t="s">
        <v>411</v>
      </c>
      <c r="E590" s="65" t="s">
        <v>1083</v>
      </c>
      <c r="F590" s="370">
        <v>2022</v>
      </c>
      <c r="G590" s="148">
        <v>2024</v>
      </c>
      <c r="H590" s="85">
        <v>93450000</v>
      </c>
      <c r="I590" s="85">
        <v>0</v>
      </c>
      <c r="J590" s="85">
        <v>9345000</v>
      </c>
      <c r="K590" s="85"/>
      <c r="L590" s="85">
        <f t="shared" si="26"/>
        <v>934500</v>
      </c>
      <c r="M590" s="85">
        <f t="shared" si="27"/>
        <v>2803500</v>
      </c>
      <c r="N590" s="85">
        <f t="shared" si="28"/>
        <v>2803500</v>
      </c>
      <c r="O590" s="85">
        <f t="shared" si="29"/>
        <v>2803500</v>
      </c>
      <c r="P590" s="387" t="s">
        <v>1079</v>
      </c>
    </row>
    <row r="591" spans="1:16" ht="45" customHeight="1">
      <c r="A591" s="75">
        <v>153</v>
      </c>
      <c r="B591" s="394" t="s">
        <v>1820</v>
      </c>
      <c r="C591" s="355" t="s">
        <v>1444</v>
      </c>
      <c r="D591" s="75" t="s">
        <v>394</v>
      </c>
      <c r="E591" s="65" t="s">
        <v>1083</v>
      </c>
      <c r="F591" s="370">
        <v>2022</v>
      </c>
      <c r="G591" s="148">
        <v>2024</v>
      </c>
      <c r="H591" s="85">
        <v>93450000</v>
      </c>
      <c r="I591" s="85">
        <v>0</v>
      </c>
      <c r="J591" s="85">
        <v>9345000</v>
      </c>
      <c r="K591" s="85"/>
      <c r="L591" s="85">
        <f t="shared" si="26"/>
        <v>934500</v>
      </c>
      <c r="M591" s="85">
        <f t="shared" si="27"/>
        <v>2803500</v>
      </c>
      <c r="N591" s="85">
        <f t="shared" si="28"/>
        <v>2803500</v>
      </c>
      <c r="O591" s="85">
        <f t="shared" si="29"/>
        <v>2803500</v>
      </c>
      <c r="P591" s="387" t="s">
        <v>1079</v>
      </c>
    </row>
    <row r="592" spans="1:16" ht="45" customHeight="1">
      <c r="A592" s="75">
        <v>154</v>
      </c>
      <c r="B592" s="394" t="s">
        <v>1820</v>
      </c>
      <c r="C592" s="355" t="s">
        <v>1443</v>
      </c>
      <c r="D592" s="75" t="s">
        <v>361</v>
      </c>
      <c r="E592" s="65" t="s">
        <v>1089</v>
      </c>
      <c r="F592" s="370">
        <v>2022</v>
      </c>
      <c r="G592" s="148">
        <v>2024</v>
      </c>
      <c r="H592" s="85">
        <v>30000000</v>
      </c>
      <c r="I592" s="85">
        <v>0</v>
      </c>
      <c r="J592" s="85">
        <v>3000000</v>
      </c>
      <c r="K592" s="85"/>
      <c r="L592" s="85">
        <f t="shared" si="26"/>
        <v>300000</v>
      </c>
      <c r="M592" s="85">
        <f t="shared" si="27"/>
        <v>900000</v>
      </c>
      <c r="N592" s="85">
        <f t="shared" si="28"/>
        <v>900000</v>
      </c>
      <c r="O592" s="85">
        <f t="shared" si="29"/>
        <v>900000</v>
      </c>
      <c r="P592" s="387" t="s">
        <v>1289</v>
      </c>
    </row>
    <row r="593" spans="1:16" ht="45" customHeight="1">
      <c r="A593" s="75">
        <v>155</v>
      </c>
      <c r="B593" s="394" t="s">
        <v>1820</v>
      </c>
      <c r="C593" s="355" t="s">
        <v>1442</v>
      </c>
      <c r="D593" s="75" t="s">
        <v>361</v>
      </c>
      <c r="E593" s="65" t="s">
        <v>1089</v>
      </c>
      <c r="F593" s="370">
        <v>2022</v>
      </c>
      <c r="G593" s="148">
        <v>2024</v>
      </c>
      <c r="H593" s="85">
        <v>30000000</v>
      </c>
      <c r="I593" s="85">
        <v>0</v>
      </c>
      <c r="J593" s="85">
        <v>3000000</v>
      </c>
      <c r="K593" s="85"/>
      <c r="L593" s="85">
        <f t="shared" si="26"/>
        <v>300000</v>
      </c>
      <c r="M593" s="85">
        <f t="shared" si="27"/>
        <v>900000</v>
      </c>
      <c r="N593" s="85">
        <f t="shared" si="28"/>
        <v>900000</v>
      </c>
      <c r="O593" s="85">
        <f t="shared" si="29"/>
        <v>900000</v>
      </c>
      <c r="P593" s="387" t="s">
        <v>1300</v>
      </c>
    </row>
    <row r="594" spans="1:16" ht="45" customHeight="1">
      <c r="A594" s="75">
        <v>156</v>
      </c>
      <c r="B594" s="394" t="s">
        <v>1820</v>
      </c>
      <c r="C594" s="355" t="s">
        <v>1441</v>
      </c>
      <c r="D594" s="75" t="s">
        <v>361</v>
      </c>
      <c r="E594" s="65" t="s">
        <v>1089</v>
      </c>
      <c r="F594" s="370">
        <v>2022</v>
      </c>
      <c r="G594" s="148">
        <v>2024</v>
      </c>
      <c r="H594" s="85">
        <v>30000000</v>
      </c>
      <c r="I594" s="85">
        <v>0</v>
      </c>
      <c r="J594" s="85">
        <v>3000000</v>
      </c>
      <c r="K594" s="85"/>
      <c r="L594" s="85">
        <f t="shared" si="26"/>
        <v>300000</v>
      </c>
      <c r="M594" s="85">
        <f t="shared" si="27"/>
        <v>900000</v>
      </c>
      <c r="N594" s="85">
        <f t="shared" si="28"/>
        <v>900000</v>
      </c>
      <c r="O594" s="85">
        <f t="shared" si="29"/>
        <v>900000</v>
      </c>
      <c r="P594" s="387" t="s">
        <v>1439</v>
      </c>
    </row>
    <row r="595" spans="1:16" ht="45" customHeight="1">
      <c r="A595" s="75">
        <v>157</v>
      </c>
      <c r="B595" s="394" t="s">
        <v>1820</v>
      </c>
      <c r="C595" s="355" t="s">
        <v>1440</v>
      </c>
      <c r="D595" s="75" t="s">
        <v>361</v>
      </c>
      <c r="E595" s="65" t="s">
        <v>1089</v>
      </c>
      <c r="F595" s="370">
        <v>2022</v>
      </c>
      <c r="G595" s="148">
        <v>2024</v>
      </c>
      <c r="H595" s="85">
        <v>30000000</v>
      </c>
      <c r="I595" s="85">
        <v>0</v>
      </c>
      <c r="J595" s="85">
        <v>3000000</v>
      </c>
      <c r="K595" s="85"/>
      <c r="L595" s="85">
        <f t="shared" si="26"/>
        <v>300000</v>
      </c>
      <c r="M595" s="85">
        <f t="shared" si="27"/>
        <v>900000</v>
      </c>
      <c r="N595" s="85">
        <f t="shared" si="28"/>
        <v>900000</v>
      </c>
      <c r="O595" s="85">
        <f t="shared" si="29"/>
        <v>900000</v>
      </c>
      <c r="P595" s="387" t="s">
        <v>1439</v>
      </c>
    </row>
    <row r="596" spans="1:16" ht="45" customHeight="1">
      <c r="A596" s="75">
        <v>158</v>
      </c>
      <c r="B596" s="394" t="s">
        <v>1820</v>
      </c>
      <c r="C596" s="355" t="s">
        <v>1438</v>
      </c>
      <c r="D596" s="75" t="s">
        <v>361</v>
      </c>
      <c r="E596" s="65" t="s">
        <v>1287</v>
      </c>
      <c r="F596" s="370">
        <v>2022</v>
      </c>
      <c r="G596" s="148">
        <v>2024</v>
      </c>
      <c r="H596" s="85">
        <v>1875000</v>
      </c>
      <c r="I596" s="85">
        <v>0</v>
      </c>
      <c r="J596" s="85">
        <v>187500</v>
      </c>
      <c r="K596" s="85"/>
      <c r="L596" s="85">
        <f t="shared" si="26"/>
        <v>18750</v>
      </c>
      <c r="M596" s="85">
        <f t="shared" si="27"/>
        <v>56250</v>
      </c>
      <c r="N596" s="85">
        <f t="shared" si="28"/>
        <v>56250</v>
      </c>
      <c r="O596" s="85">
        <f t="shared" si="29"/>
        <v>56250</v>
      </c>
      <c r="P596" s="387" t="s">
        <v>1079</v>
      </c>
    </row>
    <row r="597" spans="1:16" ht="45" customHeight="1">
      <c r="A597" s="75">
        <v>159</v>
      </c>
      <c r="B597" s="394" t="s">
        <v>1820</v>
      </c>
      <c r="C597" s="355" t="s">
        <v>1437</v>
      </c>
      <c r="D597" s="75" t="s">
        <v>361</v>
      </c>
      <c r="E597" s="65" t="s">
        <v>1287</v>
      </c>
      <c r="F597" s="370">
        <v>2022</v>
      </c>
      <c r="G597" s="148">
        <v>2024</v>
      </c>
      <c r="H597" s="85">
        <v>1875000</v>
      </c>
      <c r="I597" s="85">
        <v>0</v>
      </c>
      <c r="J597" s="85">
        <v>187500</v>
      </c>
      <c r="K597" s="85"/>
      <c r="L597" s="85">
        <f t="shared" si="26"/>
        <v>18750</v>
      </c>
      <c r="M597" s="85">
        <f t="shared" si="27"/>
        <v>56250</v>
      </c>
      <c r="N597" s="85">
        <f t="shared" si="28"/>
        <v>56250</v>
      </c>
      <c r="O597" s="85">
        <f t="shared" si="29"/>
        <v>56250</v>
      </c>
      <c r="P597" s="387" t="s">
        <v>1079</v>
      </c>
    </row>
    <row r="598" spans="1:16" ht="45" customHeight="1">
      <c r="A598" s="75">
        <v>160</v>
      </c>
      <c r="B598" s="394" t="s">
        <v>1820</v>
      </c>
      <c r="C598" s="355" t="s">
        <v>1436</v>
      </c>
      <c r="D598" s="75" t="s">
        <v>361</v>
      </c>
      <c r="E598" s="65" t="s">
        <v>1287</v>
      </c>
      <c r="F598" s="370">
        <v>2022</v>
      </c>
      <c r="G598" s="148">
        <v>2024</v>
      </c>
      <c r="H598" s="85">
        <v>1875000</v>
      </c>
      <c r="I598" s="85">
        <v>0</v>
      </c>
      <c r="J598" s="85">
        <v>187500</v>
      </c>
      <c r="K598" s="85"/>
      <c r="L598" s="85">
        <f t="shared" si="26"/>
        <v>18750</v>
      </c>
      <c r="M598" s="85">
        <f t="shared" si="27"/>
        <v>56250</v>
      </c>
      <c r="N598" s="85">
        <f t="shared" si="28"/>
        <v>56250</v>
      </c>
      <c r="O598" s="85">
        <f t="shared" si="29"/>
        <v>56250</v>
      </c>
      <c r="P598" s="387" t="s">
        <v>1079</v>
      </c>
    </row>
    <row r="599" spans="1:16" ht="45" customHeight="1">
      <c r="A599" s="65">
        <v>161</v>
      </c>
      <c r="B599" s="394" t="s">
        <v>1820</v>
      </c>
      <c r="C599" s="355" t="s">
        <v>1435</v>
      </c>
      <c r="D599" s="75" t="s">
        <v>361</v>
      </c>
      <c r="E599" s="65" t="s">
        <v>1287</v>
      </c>
      <c r="F599" s="370">
        <v>2022</v>
      </c>
      <c r="G599" s="148">
        <v>2024</v>
      </c>
      <c r="H599" s="85">
        <v>1875000</v>
      </c>
      <c r="I599" s="85">
        <v>0</v>
      </c>
      <c r="J599" s="85">
        <v>187500</v>
      </c>
      <c r="K599" s="85"/>
      <c r="L599" s="85">
        <f t="shared" si="26"/>
        <v>18750</v>
      </c>
      <c r="M599" s="85">
        <f t="shared" si="27"/>
        <v>56250</v>
      </c>
      <c r="N599" s="85">
        <f t="shared" si="28"/>
        <v>56250</v>
      </c>
      <c r="O599" s="85">
        <f t="shared" si="29"/>
        <v>56250</v>
      </c>
      <c r="P599" s="387" t="s">
        <v>1079</v>
      </c>
    </row>
    <row r="600" spans="1:16" ht="45" customHeight="1">
      <c r="A600" s="65">
        <v>162</v>
      </c>
      <c r="B600" s="394" t="s">
        <v>1820</v>
      </c>
      <c r="C600" s="355" t="s">
        <v>1434</v>
      </c>
      <c r="D600" s="75" t="s">
        <v>420</v>
      </c>
      <c r="E600" s="65" t="s">
        <v>1089</v>
      </c>
      <c r="F600" s="370">
        <v>2022</v>
      </c>
      <c r="G600" s="148">
        <v>2024</v>
      </c>
      <c r="H600" s="85">
        <v>30000000</v>
      </c>
      <c r="I600" s="85">
        <v>0</v>
      </c>
      <c r="J600" s="85">
        <v>3000000</v>
      </c>
      <c r="K600" s="85"/>
      <c r="L600" s="85">
        <f t="shared" si="26"/>
        <v>300000</v>
      </c>
      <c r="M600" s="85">
        <f t="shared" si="27"/>
        <v>900000</v>
      </c>
      <c r="N600" s="85">
        <f t="shared" si="28"/>
        <v>900000</v>
      </c>
      <c r="O600" s="85">
        <f t="shared" si="29"/>
        <v>900000</v>
      </c>
      <c r="P600" s="387" t="s">
        <v>1289</v>
      </c>
    </row>
    <row r="601" spans="1:16" ht="45" customHeight="1">
      <c r="A601" s="65">
        <v>163</v>
      </c>
      <c r="B601" s="394" t="s">
        <v>1820</v>
      </c>
      <c r="C601" s="355" t="s">
        <v>1433</v>
      </c>
      <c r="D601" s="75" t="s">
        <v>420</v>
      </c>
      <c r="E601" s="65" t="s">
        <v>1089</v>
      </c>
      <c r="F601" s="370">
        <v>2022</v>
      </c>
      <c r="G601" s="148">
        <v>2024</v>
      </c>
      <c r="H601" s="85">
        <v>30000000</v>
      </c>
      <c r="I601" s="85">
        <v>0</v>
      </c>
      <c r="J601" s="85">
        <v>3000000</v>
      </c>
      <c r="K601" s="85"/>
      <c r="L601" s="85">
        <f t="shared" si="26"/>
        <v>300000</v>
      </c>
      <c r="M601" s="85">
        <f t="shared" si="27"/>
        <v>900000</v>
      </c>
      <c r="N601" s="85">
        <f t="shared" si="28"/>
        <v>900000</v>
      </c>
      <c r="O601" s="85">
        <f t="shared" si="29"/>
        <v>900000</v>
      </c>
      <c r="P601" s="387" t="s">
        <v>1079</v>
      </c>
    </row>
    <row r="602" spans="1:16" ht="45" customHeight="1">
      <c r="A602" s="65">
        <v>164</v>
      </c>
      <c r="B602" s="394" t="s">
        <v>1820</v>
      </c>
      <c r="C602" s="355" t="s">
        <v>1432</v>
      </c>
      <c r="D602" s="75" t="s">
        <v>420</v>
      </c>
      <c r="E602" s="65" t="s">
        <v>1099</v>
      </c>
      <c r="F602" s="370">
        <v>2022</v>
      </c>
      <c r="G602" s="148">
        <v>2024</v>
      </c>
      <c r="H602" s="85">
        <v>12480000</v>
      </c>
      <c r="I602" s="85">
        <v>0</v>
      </c>
      <c r="J602" s="85">
        <v>1248000</v>
      </c>
      <c r="K602" s="85"/>
      <c r="L602" s="85">
        <f t="shared" si="26"/>
        <v>124800</v>
      </c>
      <c r="M602" s="85">
        <f t="shared" si="27"/>
        <v>374400</v>
      </c>
      <c r="N602" s="85">
        <f t="shared" si="28"/>
        <v>374400</v>
      </c>
      <c r="O602" s="85">
        <f t="shared" si="29"/>
        <v>374400</v>
      </c>
      <c r="P602" s="387" t="s">
        <v>1079</v>
      </c>
    </row>
    <row r="603" spans="1:16" ht="45" customHeight="1">
      <c r="A603" s="65">
        <v>165</v>
      </c>
      <c r="B603" s="394" t="s">
        <v>1820</v>
      </c>
      <c r="C603" s="355" t="s">
        <v>1431</v>
      </c>
      <c r="D603" s="75" t="s">
        <v>420</v>
      </c>
      <c r="E603" s="65" t="s">
        <v>1089</v>
      </c>
      <c r="F603" s="370">
        <v>2022</v>
      </c>
      <c r="G603" s="148">
        <v>2024</v>
      </c>
      <c r="H603" s="85">
        <v>30000000</v>
      </c>
      <c r="I603" s="85">
        <v>23004</v>
      </c>
      <c r="J603" s="85">
        <v>3000000</v>
      </c>
      <c r="K603" s="85"/>
      <c r="L603" s="85">
        <f t="shared" si="26"/>
        <v>300000</v>
      </c>
      <c r="M603" s="85">
        <f t="shared" si="27"/>
        <v>900000</v>
      </c>
      <c r="N603" s="85">
        <f t="shared" si="28"/>
        <v>900000</v>
      </c>
      <c r="O603" s="85">
        <f t="shared" si="29"/>
        <v>900000</v>
      </c>
      <c r="P603" s="387" t="s">
        <v>1141</v>
      </c>
    </row>
    <row r="604" spans="1:16" ht="45" customHeight="1">
      <c r="A604" s="65">
        <v>166</v>
      </c>
      <c r="B604" s="394" t="s">
        <v>1820</v>
      </c>
      <c r="C604" s="355" t="s">
        <v>1430</v>
      </c>
      <c r="D604" s="75" t="s">
        <v>420</v>
      </c>
      <c r="E604" s="65" t="s">
        <v>1287</v>
      </c>
      <c r="F604" s="370">
        <v>2022</v>
      </c>
      <c r="G604" s="148">
        <v>2024</v>
      </c>
      <c r="H604" s="85">
        <v>1875000</v>
      </c>
      <c r="I604" s="85">
        <v>0</v>
      </c>
      <c r="J604" s="85">
        <v>187500</v>
      </c>
      <c r="K604" s="85"/>
      <c r="L604" s="85">
        <f t="shared" si="26"/>
        <v>18750</v>
      </c>
      <c r="M604" s="85">
        <f t="shared" si="27"/>
        <v>56250</v>
      </c>
      <c r="N604" s="85">
        <f t="shared" si="28"/>
        <v>56250</v>
      </c>
      <c r="O604" s="85">
        <f t="shared" si="29"/>
        <v>56250</v>
      </c>
      <c r="P604" s="387" t="s">
        <v>1079</v>
      </c>
    </row>
    <row r="605" spans="1:16" ht="45" customHeight="1">
      <c r="A605" s="65">
        <v>167</v>
      </c>
      <c r="B605" s="394" t="s">
        <v>1820</v>
      </c>
      <c r="C605" s="355" t="s">
        <v>1429</v>
      </c>
      <c r="D605" s="75" t="s">
        <v>420</v>
      </c>
      <c r="E605" s="65" t="s">
        <v>1287</v>
      </c>
      <c r="F605" s="370">
        <v>2022</v>
      </c>
      <c r="G605" s="148">
        <v>2024</v>
      </c>
      <c r="H605" s="85">
        <v>1875000</v>
      </c>
      <c r="I605" s="85">
        <v>0</v>
      </c>
      <c r="J605" s="85">
        <v>187500</v>
      </c>
      <c r="K605" s="85"/>
      <c r="L605" s="85">
        <f t="shared" si="26"/>
        <v>18750</v>
      </c>
      <c r="M605" s="85">
        <f t="shared" si="27"/>
        <v>56250</v>
      </c>
      <c r="N605" s="85">
        <f t="shared" si="28"/>
        <v>56250</v>
      </c>
      <c r="O605" s="85">
        <f t="shared" si="29"/>
        <v>56250</v>
      </c>
      <c r="P605" s="387" t="s">
        <v>1079</v>
      </c>
    </row>
    <row r="606" spans="1:16" ht="45" customHeight="1">
      <c r="A606" s="65">
        <v>168</v>
      </c>
      <c r="B606" s="394" t="s">
        <v>1820</v>
      </c>
      <c r="C606" s="355" t="s">
        <v>1428</v>
      </c>
      <c r="D606" s="75" t="s">
        <v>420</v>
      </c>
      <c r="E606" s="65" t="s">
        <v>1287</v>
      </c>
      <c r="F606" s="370">
        <v>2022</v>
      </c>
      <c r="G606" s="148">
        <v>2024</v>
      </c>
      <c r="H606" s="85">
        <v>1875000</v>
      </c>
      <c r="I606" s="85">
        <v>0</v>
      </c>
      <c r="J606" s="85">
        <v>187500</v>
      </c>
      <c r="K606" s="85"/>
      <c r="L606" s="85">
        <f t="shared" si="26"/>
        <v>18750</v>
      </c>
      <c r="M606" s="85">
        <f t="shared" si="27"/>
        <v>56250</v>
      </c>
      <c r="N606" s="85">
        <f t="shared" si="28"/>
        <v>56250</v>
      </c>
      <c r="O606" s="85">
        <f t="shared" si="29"/>
        <v>56250</v>
      </c>
      <c r="P606" s="387" t="s">
        <v>1079</v>
      </c>
    </row>
    <row r="607" spans="1:16" ht="45" customHeight="1">
      <c r="A607" s="65">
        <v>169</v>
      </c>
      <c r="B607" s="394" t="s">
        <v>1820</v>
      </c>
      <c r="C607" s="355" t="s">
        <v>1427</v>
      </c>
      <c r="D607" s="75" t="s">
        <v>420</v>
      </c>
      <c r="E607" s="65" t="s">
        <v>1287</v>
      </c>
      <c r="F607" s="370">
        <v>2022</v>
      </c>
      <c r="G607" s="148">
        <v>2024</v>
      </c>
      <c r="H607" s="85">
        <v>1875000</v>
      </c>
      <c r="I607" s="85">
        <v>0</v>
      </c>
      <c r="J607" s="85">
        <v>187500</v>
      </c>
      <c r="K607" s="85"/>
      <c r="L607" s="85">
        <f t="shared" si="26"/>
        <v>18750</v>
      </c>
      <c r="M607" s="85">
        <f t="shared" si="27"/>
        <v>56250</v>
      </c>
      <c r="N607" s="85">
        <f t="shared" si="28"/>
        <v>56250</v>
      </c>
      <c r="O607" s="85">
        <f t="shared" si="29"/>
        <v>56250</v>
      </c>
      <c r="P607" s="387" t="s">
        <v>1079</v>
      </c>
    </row>
    <row r="608" spans="1:16" ht="45" customHeight="1">
      <c r="A608" s="65">
        <v>170</v>
      </c>
      <c r="B608" s="394" t="s">
        <v>1820</v>
      </c>
      <c r="C608" s="355" t="s">
        <v>1426</v>
      </c>
      <c r="D608" s="75" t="s">
        <v>391</v>
      </c>
      <c r="E608" s="65" t="s">
        <v>1102</v>
      </c>
      <c r="F608" s="370">
        <v>2022</v>
      </c>
      <c r="G608" s="148">
        <v>2024</v>
      </c>
      <c r="H608" s="85">
        <v>15495000</v>
      </c>
      <c r="I608" s="85">
        <v>0</v>
      </c>
      <c r="J608" s="85">
        <v>1549500</v>
      </c>
      <c r="K608" s="85"/>
      <c r="L608" s="85">
        <f t="shared" si="26"/>
        <v>154950</v>
      </c>
      <c r="M608" s="85">
        <f t="shared" si="27"/>
        <v>464850</v>
      </c>
      <c r="N608" s="85">
        <f t="shared" si="28"/>
        <v>464850</v>
      </c>
      <c r="O608" s="85">
        <f t="shared" si="29"/>
        <v>464850</v>
      </c>
      <c r="P608" s="387" t="s">
        <v>1079</v>
      </c>
    </row>
    <row r="609" spans="1:16" ht="45" customHeight="1">
      <c r="A609" s="65">
        <v>171</v>
      </c>
      <c r="B609" s="394" t="s">
        <v>1820</v>
      </c>
      <c r="C609" s="355" t="s">
        <v>1425</v>
      </c>
      <c r="D609" s="75" t="s">
        <v>391</v>
      </c>
      <c r="E609" s="65" t="s">
        <v>1089</v>
      </c>
      <c r="F609" s="370">
        <v>2022</v>
      </c>
      <c r="G609" s="148">
        <v>2024</v>
      </c>
      <c r="H609" s="85">
        <v>30000000</v>
      </c>
      <c r="I609" s="85">
        <v>0</v>
      </c>
      <c r="J609" s="85">
        <v>3000000</v>
      </c>
      <c r="K609" s="85"/>
      <c r="L609" s="85">
        <f t="shared" si="26"/>
        <v>300000</v>
      </c>
      <c r="M609" s="85">
        <f t="shared" si="27"/>
        <v>900000</v>
      </c>
      <c r="N609" s="85">
        <f t="shared" si="28"/>
        <v>900000</v>
      </c>
      <c r="O609" s="85">
        <f t="shared" si="29"/>
        <v>900000</v>
      </c>
      <c r="P609" s="387" t="s">
        <v>1079</v>
      </c>
    </row>
    <row r="610" spans="1:16" ht="45" customHeight="1">
      <c r="A610" s="65">
        <v>172</v>
      </c>
      <c r="B610" s="394" t="s">
        <v>1820</v>
      </c>
      <c r="C610" s="355" t="s">
        <v>1424</v>
      </c>
      <c r="D610" s="75" t="s">
        <v>391</v>
      </c>
      <c r="E610" s="65" t="s">
        <v>1089</v>
      </c>
      <c r="F610" s="370">
        <v>2022</v>
      </c>
      <c r="G610" s="148">
        <v>2024</v>
      </c>
      <c r="H610" s="85">
        <v>30000000</v>
      </c>
      <c r="I610" s="85">
        <v>23004</v>
      </c>
      <c r="J610" s="85">
        <v>3000000</v>
      </c>
      <c r="K610" s="85"/>
      <c r="L610" s="85">
        <f t="shared" si="26"/>
        <v>300000</v>
      </c>
      <c r="M610" s="85">
        <f t="shared" si="27"/>
        <v>900000</v>
      </c>
      <c r="N610" s="85">
        <f t="shared" si="28"/>
        <v>900000</v>
      </c>
      <c r="O610" s="85">
        <f t="shared" si="29"/>
        <v>900000</v>
      </c>
      <c r="P610" s="387" t="s">
        <v>1141</v>
      </c>
    </row>
    <row r="611" spans="1:16" ht="45" customHeight="1">
      <c r="A611" s="65">
        <v>173</v>
      </c>
      <c r="B611" s="394" t="s">
        <v>1820</v>
      </c>
      <c r="C611" s="355" t="s">
        <v>1423</v>
      </c>
      <c r="D611" s="75" t="s">
        <v>391</v>
      </c>
      <c r="E611" s="65" t="s">
        <v>1287</v>
      </c>
      <c r="F611" s="370">
        <v>2022</v>
      </c>
      <c r="G611" s="148">
        <v>2024</v>
      </c>
      <c r="H611" s="85">
        <v>1875000</v>
      </c>
      <c r="I611" s="85">
        <v>0</v>
      </c>
      <c r="J611" s="85">
        <v>187500</v>
      </c>
      <c r="K611" s="85"/>
      <c r="L611" s="85">
        <f t="shared" si="26"/>
        <v>18750</v>
      </c>
      <c r="M611" s="85">
        <f t="shared" si="27"/>
        <v>56250</v>
      </c>
      <c r="N611" s="85">
        <f t="shared" si="28"/>
        <v>56250</v>
      </c>
      <c r="O611" s="85">
        <f t="shared" si="29"/>
        <v>56250</v>
      </c>
      <c r="P611" s="387" t="s">
        <v>1079</v>
      </c>
    </row>
    <row r="612" spans="1:16" ht="45" customHeight="1">
      <c r="A612" s="65">
        <v>174</v>
      </c>
      <c r="B612" s="394" t="s">
        <v>1820</v>
      </c>
      <c r="C612" s="355" t="s">
        <v>1422</v>
      </c>
      <c r="D612" s="75" t="s">
        <v>391</v>
      </c>
      <c r="E612" s="65" t="s">
        <v>1287</v>
      </c>
      <c r="F612" s="370">
        <v>2022</v>
      </c>
      <c r="G612" s="148">
        <v>2024</v>
      </c>
      <c r="H612" s="85">
        <v>1875000</v>
      </c>
      <c r="I612" s="85">
        <v>0</v>
      </c>
      <c r="J612" s="85">
        <v>187500</v>
      </c>
      <c r="K612" s="85"/>
      <c r="L612" s="85">
        <f t="shared" si="26"/>
        <v>18750</v>
      </c>
      <c r="M612" s="85">
        <f t="shared" si="27"/>
        <v>56250</v>
      </c>
      <c r="N612" s="85">
        <f t="shared" si="28"/>
        <v>56250</v>
      </c>
      <c r="O612" s="85">
        <f t="shared" si="29"/>
        <v>56250</v>
      </c>
      <c r="P612" s="387" t="s">
        <v>1079</v>
      </c>
    </row>
    <row r="613" spans="1:16" ht="45" customHeight="1">
      <c r="A613" s="65">
        <v>175</v>
      </c>
      <c r="B613" s="394" t="s">
        <v>1820</v>
      </c>
      <c r="C613" s="355" t="s">
        <v>1421</v>
      </c>
      <c r="D613" s="75" t="s">
        <v>391</v>
      </c>
      <c r="E613" s="65" t="s">
        <v>1287</v>
      </c>
      <c r="F613" s="370">
        <v>2022</v>
      </c>
      <c r="G613" s="148">
        <v>2024</v>
      </c>
      <c r="H613" s="85">
        <v>1875000</v>
      </c>
      <c r="I613" s="85">
        <v>0</v>
      </c>
      <c r="J613" s="85">
        <v>187500</v>
      </c>
      <c r="K613" s="85"/>
      <c r="L613" s="85">
        <f t="shared" si="26"/>
        <v>18750</v>
      </c>
      <c r="M613" s="85">
        <f t="shared" si="27"/>
        <v>56250</v>
      </c>
      <c r="N613" s="85">
        <f t="shared" si="28"/>
        <v>56250</v>
      </c>
      <c r="O613" s="85">
        <f t="shared" si="29"/>
        <v>56250</v>
      </c>
      <c r="P613" s="387" t="s">
        <v>1079</v>
      </c>
    </row>
    <row r="614" spans="1:16" ht="45" customHeight="1">
      <c r="A614" s="65">
        <v>176</v>
      </c>
      <c r="B614" s="394" t="s">
        <v>1820</v>
      </c>
      <c r="C614" s="355" t="s">
        <v>1420</v>
      </c>
      <c r="D614" s="75" t="s">
        <v>410</v>
      </c>
      <c r="E614" s="65" t="s">
        <v>1099</v>
      </c>
      <c r="F614" s="370">
        <v>2022</v>
      </c>
      <c r="G614" s="148">
        <v>2024</v>
      </c>
      <c r="H614" s="85">
        <v>12480000</v>
      </c>
      <c r="I614" s="85">
        <v>0</v>
      </c>
      <c r="J614" s="85">
        <v>1248000</v>
      </c>
      <c r="K614" s="85"/>
      <c r="L614" s="85">
        <f t="shared" si="26"/>
        <v>124800</v>
      </c>
      <c r="M614" s="85">
        <f t="shared" si="27"/>
        <v>374400</v>
      </c>
      <c r="N614" s="85">
        <f t="shared" si="28"/>
        <v>374400</v>
      </c>
      <c r="O614" s="85">
        <f t="shared" si="29"/>
        <v>374400</v>
      </c>
      <c r="P614" s="387" t="s">
        <v>1079</v>
      </c>
    </row>
    <row r="615" spans="1:16" ht="45" customHeight="1">
      <c r="A615" s="65">
        <v>177</v>
      </c>
      <c r="B615" s="394" t="s">
        <v>1820</v>
      </c>
      <c r="C615" s="355" t="s">
        <v>1419</v>
      </c>
      <c r="D615" s="75" t="s">
        <v>410</v>
      </c>
      <c r="E615" s="65" t="s">
        <v>1089</v>
      </c>
      <c r="F615" s="370">
        <v>2022</v>
      </c>
      <c r="G615" s="148">
        <v>2024</v>
      </c>
      <c r="H615" s="85">
        <v>30000000</v>
      </c>
      <c r="I615" s="85">
        <v>0</v>
      </c>
      <c r="J615" s="85">
        <v>3000000</v>
      </c>
      <c r="K615" s="85"/>
      <c r="L615" s="85">
        <f t="shared" si="26"/>
        <v>300000</v>
      </c>
      <c r="M615" s="85">
        <f t="shared" si="27"/>
        <v>900000</v>
      </c>
      <c r="N615" s="85">
        <f t="shared" si="28"/>
        <v>900000</v>
      </c>
      <c r="O615" s="85">
        <f t="shared" si="29"/>
        <v>900000</v>
      </c>
      <c r="P615" s="387" t="s">
        <v>1079</v>
      </c>
    </row>
    <row r="616" spans="1:16" ht="45" customHeight="1">
      <c r="A616" s="65">
        <v>178</v>
      </c>
      <c r="B616" s="394" t="s">
        <v>1820</v>
      </c>
      <c r="C616" s="355" t="s">
        <v>1418</v>
      </c>
      <c r="D616" s="75" t="s">
        <v>410</v>
      </c>
      <c r="E616" s="65" t="s">
        <v>1089</v>
      </c>
      <c r="F616" s="370">
        <v>2022</v>
      </c>
      <c r="G616" s="148">
        <v>2024</v>
      </c>
      <c r="H616" s="85">
        <v>30000000</v>
      </c>
      <c r="I616" s="85">
        <v>0</v>
      </c>
      <c r="J616" s="85">
        <v>3000000</v>
      </c>
      <c r="K616" s="85"/>
      <c r="L616" s="85">
        <f t="shared" si="26"/>
        <v>300000</v>
      </c>
      <c r="M616" s="85">
        <f t="shared" si="27"/>
        <v>900000</v>
      </c>
      <c r="N616" s="85">
        <f t="shared" si="28"/>
        <v>900000</v>
      </c>
      <c r="O616" s="85">
        <f t="shared" si="29"/>
        <v>900000</v>
      </c>
      <c r="P616" s="387" t="s">
        <v>1079</v>
      </c>
    </row>
    <row r="617" spans="1:16" ht="45" customHeight="1">
      <c r="A617" s="65">
        <v>179</v>
      </c>
      <c r="B617" s="394" t="s">
        <v>1820</v>
      </c>
      <c r="C617" s="355" t="s">
        <v>1417</v>
      </c>
      <c r="D617" s="75" t="s">
        <v>410</v>
      </c>
      <c r="E617" s="65" t="s">
        <v>1287</v>
      </c>
      <c r="F617" s="370">
        <v>2022</v>
      </c>
      <c r="G617" s="148">
        <v>2024</v>
      </c>
      <c r="H617" s="85">
        <v>1875000</v>
      </c>
      <c r="I617" s="85">
        <v>0</v>
      </c>
      <c r="J617" s="85">
        <v>187500</v>
      </c>
      <c r="K617" s="85"/>
      <c r="L617" s="85">
        <f t="shared" si="26"/>
        <v>18750</v>
      </c>
      <c r="M617" s="85">
        <f t="shared" si="27"/>
        <v>56250</v>
      </c>
      <c r="N617" s="85">
        <f t="shared" si="28"/>
        <v>56250</v>
      </c>
      <c r="O617" s="85">
        <f t="shared" si="29"/>
        <v>56250</v>
      </c>
      <c r="P617" s="387" t="s">
        <v>1079</v>
      </c>
    </row>
    <row r="618" spans="1:16" ht="45" customHeight="1">
      <c r="A618" s="65">
        <v>180</v>
      </c>
      <c r="B618" s="394" t="s">
        <v>1820</v>
      </c>
      <c r="C618" s="355" t="s">
        <v>1416</v>
      </c>
      <c r="D618" s="75" t="s">
        <v>410</v>
      </c>
      <c r="E618" s="65" t="s">
        <v>1287</v>
      </c>
      <c r="F618" s="370">
        <v>2022</v>
      </c>
      <c r="G618" s="148">
        <v>2024</v>
      </c>
      <c r="H618" s="85">
        <v>1875000</v>
      </c>
      <c r="I618" s="85">
        <v>0</v>
      </c>
      <c r="J618" s="85">
        <v>187500</v>
      </c>
      <c r="K618" s="85"/>
      <c r="L618" s="85">
        <f t="shared" si="26"/>
        <v>18750</v>
      </c>
      <c r="M618" s="85">
        <f t="shared" si="27"/>
        <v>56250</v>
      </c>
      <c r="N618" s="85">
        <f t="shared" si="28"/>
        <v>56250</v>
      </c>
      <c r="O618" s="85">
        <f t="shared" si="29"/>
        <v>56250</v>
      </c>
      <c r="P618" s="387" t="s">
        <v>1079</v>
      </c>
    </row>
    <row r="619" spans="1:16" ht="45" customHeight="1">
      <c r="A619" s="65">
        <v>181</v>
      </c>
      <c r="B619" s="394" t="s">
        <v>1820</v>
      </c>
      <c r="C619" s="355" t="s">
        <v>1415</v>
      </c>
      <c r="D619" s="75" t="s">
        <v>410</v>
      </c>
      <c r="E619" s="65" t="s">
        <v>1287</v>
      </c>
      <c r="F619" s="370">
        <v>2022</v>
      </c>
      <c r="G619" s="148">
        <v>2024</v>
      </c>
      <c r="H619" s="85">
        <v>1875000</v>
      </c>
      <c r="I619" s="85">
        <v>0</v>
      </c>
      <c r="J619" s="85">
        <v>187500</v>
      </c>
      <c r="K619" s="85"/>
      <c r="L619" s="85">
        <f t="shared" si="26"/>
        <v>18750</v>
      </c>
      <c r="M619" s="85">
        <f t="shared" si="27"/>
        <v>56250</v>
      </c>
      <c r="N619" s="85">
        <f t="shared" si="28"/>
        <v>56250</v>
      </c>
      <c r="O619" s="85">
        <f t="shared" si="29"/>
        <v>56250</v>
      </c>
      <c r="P619" s="387" t="s">
        <v>1079</v>
      </c>
    </row>
    <row r="620" spans="1:16" ht="45" customHeight="1">
      <c r="A620" s="65">
        <v>182</v>
      </c>
      <c r="B620" s="394" t="s">
        <v>1820</v>
      </c>
      <c r="C620" s="355" t="s">
        <v>1414</v>
      </c>
      <c r="D620" s="75" t="s">
        <v>410</v>
      </c>
      <c r="E620" s="65" t="s">
        <v>1287</v>
      </c>
      <c r="F620" s="370">
        <v>2022</v>
      </c>
      <c r="G620" s="148">
        <v>2024</v>
      </c>
      <c r="H620" s="85">
        <v>1875000</v>
      </c>
      <c r="I620" s="85">
        <v>0</v>
      </c>
      <c r="J620" s="85">
        <v>187500</v>
      </c>
      <c r="K620" s="85"/>
      <c r="L620" s="85">
        <f t="shared" si="26"/>
        <v>18750</v>
      </c>
      <c r="M620" s="85">
        <f t="shared" si="27"/>
        <v>56250</v>
      </c>
      <c r="N620" s="85">
        <f t="shared" si="28"/>
        <v>56250</v>
      </c>
      <c r="O620" s="85">
        <f t="shared" si="29"/>
        <v>56250</v>
      </c>
      <c r="P620" s="387" t="s">
        <v>1079</v>
      </c>
    </row>
    <row r="621" spans="1:16" ht="45" customHeight="1">
      <c r="A621" s="65">
        <v>183</v>
      </c>
      <c r="B621" s="394" t="s">
        <v>1820</v>
      </c>
      <c r="C621" s="355" t="s">
        <v>1413</v>
      </c>
      <c r="D621" s="75" t="s">
        <v>393</v>
      </c>
      <c r="E621" s="65" t="s">
        <v>1099</v>
      </c>
      <c r="F621" s="370">
        <v>2022</v>
      </c>
      <c r="G621" s="148">
        <v>2024</v>
      </c>
      <c r="H621" s="85">
        <v>12480000</v>
      </c>
      <c r="I621" s="85">
        <v>23004</v>
      </c>
      <c r="J621" s="85">
        <v>1248000</v>
      </c>
      <c r="K621" s="85"/>
      <c r="L621" s="85">
        <f t="shared" si="26"/>
        <v>124800</v>
      </c>
      <c r="M621" s="85">
        <f t="shared" si="27"/>
        <v>374400</v>
      </c>
      <c r="N621" s="85">
        <f t="shared" si="28"/>
        <v>374400</v>
      </c>
      <c r="O621" s="85">
        <f t="shared" si="29"/>
        <v>374400</v>
      </c>
      <c r="P621" s="387" t="s">
        <v>1141</v>
      </c>
    </row>
    <row r="622" spans="1:16" ht="45" customHeight="1">
      <c r="A622" s="65">
        <v>184</v>
      </c>
      <c r="B622" s="394" t="s">
        <v>1820</v>
      </c>
      <c r="C622" s="355" t="s">
        <v>1412</v>
      </c>
      <c r="D622" s="75" t="s">
        <v>393</v>
      </c>
      <c r="E622" s="65" t="s">
        <v>1099</v>
      </c>
      <c r="F622" s="370">
        <v>2022</v>
      </c>
      <c r="G622" s="148">
        <v>2024</v>
      </c>
      <c r="H622" s="85">
        <v>12480000</v>
      </c>
      <c r="I622" s="85">
        <v>0</v>
      </c>
      <c r="J622" s="85">
        <v>1248000</v>
      </c>
      <c r="K622" s="85"/>
      <c r="L622" s="85">
        <f t="shared" si="26"/>
        <v>124800</v>
      </c>
      <c r="M622" s="85">
        <f t="shared" si="27"/>
        <v>374400</v>
      </c>
      <c r="N622" s="85">
        <f t="shared" si="28"/>
        <v>374400</v>
      </c>
      <c r="O622" s="85">
        <f t="shared" si="29"/>
        <v>374400</v>
      </c>
      <c r="P622" s="387" t="s">
        <v>1079</v>
      </c>
    </row>
    <row r="623" spans="1:16" ht="45" customHeight="1">
      <c r="A623" s="65">
        <v>185</v>
      </c>
      <c r="B623" s="394" t="s">
        <v>1820</v>
      </c>
      <c r="C623" s="355" t="s">
        <v>1411</v>
      </c>
      <c r="D623" s="75" t="s">
        <v>393</v>
      </c>
      <c r="E623" s="65" t="s">
        <v>1287</v>
      </c>
      <c r="F623" s="370">
        <v>2022</v>
      </c>
      <c r="G623" s="148">
        <v>2024</v>
      </c>
      <c r="H623" s="85">
        <v>1875000</v>
      </c>
      <c r="I623" s="85">
        <v>0</v>
      </c>
      <c r="J623" s="85">
        <v>187500</v>
      </c>
      <c r="K623" s="85"/>
      <c r="L623" s="85">
        <f t="shared" si="26"/>
        <v>18750</v>
      </c>
      <c r="M623" s="85">
        <f t="shared" si="27"/>
        <v>56250</v>
      </c>
      <c r="N623" s="85">
        <f t="shared" si="28"/>
        <v>56250</v>
      </c>
      <c r="O623" s="85">
        <f t="shared" si="29"/>
        <v>56250</v>
      </c>
      <c r="P623" s="387" t="s">
        <v>1079</v>
      </c>
    </row>
    <row r="624" spans="1:16" ht="45" customHeight="1">
      <c r="A624" s="65">
        <v>186</v>
      </c>
      <c r="B624" s="394" t="s">
        <v>1820</v>
      </c>
      <c r="C624" s="355" t="s">
        <v>1410</v>
      </c>
      <c r="D624" s="75" t="s">
        <v>393</v>
      </c>
      <c r="E624" s="65" t="s">
        <v>1287</v>
      </c>
      <c r="F624" s="370">
        <v>2022</v>
      </c>
      <c r="G624" s="148">
        <v>2024</v>
      </c>
      <c r="H624" s="85">
        <v>1875000</v>
      </c>
      <c r="I624" s="85">
        <v>0</v>
      </c>
      <c r="J624" s="85">
        <v>187500</v>
      </c>
      <c r="K624" s="85"/>
      <c r="L624" s="85">
        <f t="shared" si="26"/>
        <v>18750</v>
      </c>
      <c r="M624" s="85">
        <f t="shared" si="27"/>
        <v>56250</v>
      </c>
      <c r="N624" s="85">
        <f t="shared" si="28"/>
        <v>56250</v>
      </c>
      <c r="O624" s="85">
        <f t="shared" si="29"/>
        <v>56250</v>
      </c>
      <c r="P624" s="387" t="s">
        <v>1079</v>
      </c>
    </row>
    <row r="625" spans="1:16" ht="45" customHeight="1">
      <c r="A625" s="65">
        <v>187</v>
      </c>
      <c r="B625" s="394" t="s">
        <v>1820</v>
      </c>
      <c r="C625" s="355" t="s">
        <v>1409</v>
      </c>
      <c r="D625" s="75" t="s">
        <v>393</v>
      </c>
      <c r="E625" s="65" t="s">
        <v>1287</v>
      </c>
      <c r="F625" s="370">
        <v>2022</v>
      </c>
      <c r="G625" s="148">
        <v>2024</v>
      </c>
      <c r="H625" s="85">
        <v>1875000</v>
      </c>
      <c r="I625" s="85">
        <v>0</v>
      </c>
      <c r="J625" s="85">
        <v>187500</v>
      </c>
      <c r="K625" s="85"/>
      <c r="L625" s="85">
        <f t="shared" si="26"/>
        <v>18750</v>
      </c>
      <c r="M625" s="85">
        <f t="shared" si="27"/>
        <v>56250</v>
      </c>
      <c r="N625" s="85">
        <f t="shared" si="28"/>
        <v>56250</v>
      </c>
      <c r="O625" s="85">
        <f t="shared" si="29"/>
        <v>56250</v>
      </c>
      <c r="P625" s="387" t="s">
        <v>1079</v>
      </c>
    </row>
    <row r="626" spans="1:16" ht="45" customHeight="1">
      <c r="A626" s="65">
        <v>188</v>
      </c>
      <c r="B626" s="394" t="s">
        <v>1820</v>
      </c>
      <c r="C626" s="355" t="s">
        <v>1408</v>
      </c>
      <c r="D626" s="75" t="s">
        <v>393</v>
      </c>
      <c r="E626" s="65" t="s">
        <v>1287</v>
      </c>
      <c r="F626" s="370">
        <v>2022</v>
      </c>
      <c r="G626" s="148">
        <v>2024</v>
      </c>
      <c r="H626" s="85">
        <v>1875000</v>
      </c>
      <c r="I626" s="85">
        <v>0</v>
      </c>
      <c r="J626" s="85">
        <v>187500</v>
      </c>
      <c r="K626" s="85"/>
      <c r="L626" s="85">
        <f t="shared" si="26"/>
        <v>18750</v>
      </c>
      <c r="M626" s="85">
        <f t="shared" si="27"/>
        <v>56250</v>
      </c>
      <c r="N626" s="85">
        <f t="shared" si="28"/>
        <v>56250</v>
      </c>
      <c r="O626" s="85">
        <f t="shared" si="29"/>
        <v>56250</v>
      </c>
      <c r="P626" s="387" t="s">
        <v>1079</v>
      </c>
    </row>
    <row r="627" spans="1:16" ht="45" customHeight="1">
      <c r="A627" s="65">
        <v>189</v>
      </c>
      <c r="B627" s="394" t="s">
        <v>1820</v>
      </c>
      <c r="C627" s="355" t="s">
        <v>1407</v>
      </c>
      <c r="D627" s="75" t="s">
        <v>393</v>
      </c>
      <c r="E627" s="65" t="s">
        <v>1287</v>
      </c>
      <c r="F627" s="370">
        <v>2022</v>
      </c>
      <c r="G627" s="148">
        <v>2024</v>
      </c>
      <c r="H627" s="85">
        <v>1875000</v>
      </c>
      <c r="I627" s="85">
        <v>0</v>
      </c>
      <c r="J627" s="85">
        <v>187500</v>
      </c>
      <c r="K627" s="85"/>
      <c r="L627" s="85">
        <f t="shared" si="26"/>
        <v>18750</v>
      </c>
      <c r="M627" s="85">
        <f t="shared" si="27"/>
        <v>56250</v>
      </c>
      <c r="N627" s="85">
        <f t="shared" si="28"/>
        <v>56250</v>
      </c>
      <c r="O627" s="85">
        <f t="shared" si="29"/>
        <v>56250</v>
      </c>
      <c r="P627" s="387" t="s">
        <v>1079</v>
      </c>
    </row>
    <row r="628" spans="1:16" ht="45" customHeight="1">
      <c r="A628" s="65">
        <v>190</v>
      </c>
      <c r="B628" s="394" t="s">
        <v>1820</v>
      </c>
      <c r="C628" s="355" t="s">
        <v>1406</v>
      </c>
      <c r="D628" s="75" t="s">
        <v>393</v>
      </c>
      <c r="E628" s="65" t="s">
        <v>1287</v>
      </c>
      <c r="F628" s="370">
        <v>2022</v>
      </c>
      <c r="G628" s="148">
        <v>2024</v>
      </c>
      <c r="H628" s="85">
        <v>1875000</v>
      </c>
      <c r="I628" s="85">
        <v>0</v>
      </c>
      <c r="J628" s="85">
        <v>187500</v>
      </c>
      <c r="K628" s="85"/>
      <c r="L628" s="85">
        <f t="shared" si="26"/>
        <v>18750</v>
      </c>
      <c r="M628" s="85">
        <f t="shared" si="27"/>
        <v>56250</v>
      </c>
      <c r="N628" s="85">
        <f t="shared" si="28"/>
        <v>56250</v>
      </c>
      <c r="O628" s="85">
        <f t="shared" si="29"/>
        <v>56250</v>
      </c>
      <c r="P628" s="387" t="s">
        <v>1079</v>
      </c>
    </row>
    <row r="629" spans="1:16" ht="45" customHeight="1">
      <c r="A629" s="65">
        <v>191</v>
      </c>
      <c r="B629" s="394" t="s">
        <v>1820</v>
      </c>
      <c r="C629" s="355" t="s">
        <v>1405</v>
      </c>
      <c r="D629" s="75" t="s">
        <v>393</v>
      </c>
      <c r="E629" s="65" t="s">
        <v>1287</v>
      </c>
      <c r="F629" s="370">
        <v>2022</v>
      </c>
      <c r="G629" s="148">
        <v>2024</v>
      </c>
      <c r="H629" s="85">
        <v>1875000</v>
      </c>
      <c r="I629" s="85">
        <v>0</v>
      </c>
      <c r="J629" s="85">
        <v>187500</v>
      </c>
      <c r="K629" s="85"/>
      <c r="L629" s="85">
        <f t="shared" si="26"/>
        <v>18750</v>
      </c>
      <c r="M629" s="85">
        <f t="shared" si="27"/>
        <v>56250</v>
      </c>
      <c r="N629" s="85">
        <f t="shared" si="28"/>
        <v>56250</v>
      </c>
      <c r="O629" s="85">
        <f t="shared" si="29"/>
        <v>56250</v>
      </c>
      <c r="P629" s="387" t="s">
        <v>1079</v>
      </c>
    </row>
    <row r="630" spans="1:16" ht="45" customHeight="1">
      <c r="A630" s="65">
        <v>192</v>
      </c>
      <c r="B630" s="394" t="s">
        <v>1820</v>
      </c>
      <c r="C630" s="355" t="s">
        <v>1404</v>
      </c>
      <c r="D630" s="75" t="s">
        <v>393</v>
      </c>
      <c r="E630" s="65" t="s">
        <v>1099</v>
      </c>
      <c r="F630" s="370">
        <v>2022</v>
      </c>
      <c r="G630" s="148">
        <v>2024</v>
      </c>
      <c r="H630" s="85">
        <v>3750000</v>
      </c>
      <c r="I630" s="85">
        <v>0</v>
      </c>
      <c r="J630" s="85">
        <v>375000</v>
      </c>
      <c r="K630" s="85"/>
      <c r="L630" s="85">
        <f t="shared" si="26"/>
        <v>37500</v>
      </c>
      <c r="M630" s="85">
        <f t="shared" si="27"/>
        <v>112500</v>
      </c>
      <c r="N630" s="85">
        <f t="shared" si="28"/>
        <v>112500</v>
      </c>
      <c r="O630" s="85">
        <f t="shared" si="29"/>
        <v>112500</v>
      </c>
      <c r="P630" s="387" t="s">
        <v>1079</v>
      </c>
    </row>
    <row r="631" spans="1:16" ht="45" customHeight="1">
      <c r="A631" s="65">
        <v>193</v>
      </c>
      <c r="B631" s="394" t="s">
        <v>1820</v>
      </c>
      <c r="C631" s="355" t="s">
        <v>1403</v>
      </c>
      <c r="D631" s="75" t="s">
        <v>393</v>
      </c>
      <c r="E631" s="65" t="s">
        <v>1287</v>
      </c>
      <c r="F631" s="370">
        <v>2022</v>
      </c>
      <c r="G631" s="148">
        <v>2024</v>
      </c>
      <c r="H631" s="85">
        <v>1875000</v>
      </c>
      <c r="I631" s="85">
        <v>0</v>
      </c>
      <c r="J631" s="85">
        <v>187500</v>
      </c>
      <c r="K631" s="85"/>
      <c r="L631" s="85">
        <f t="shared" si="26"/>
        <v>18750</v>
      </c>
      <c r="M631" s="85">
        <f t="shared" si="27"/>
        <v>56250</v>
      </c>
      <c r="N631" s="85">
        <f t="shared" si="28"/>
        <v>56250</v>
      </c>
      <c r="O631" s="85">
        <f t="shared" si="29"/>
        <v>56250</v>
      </c>
      <c r="P631" s="387" t="s">
        <v>1079</v>
      </c>
    </row>
    <row r="632" spans="1:16" ht="45" customHeight="1">
      <c r="A632" s="65">
        <v>194</v>
      </c>
      <c r="B632" s="394" t="s">
        <v>1820</v>
      </c>
      <c r="C632" s="355" t="s">
        <v>1402</v>
      </c>
      <c r="D632" s="75" t="s">
        <v>393</v>
      </c>
      <c r="E632" s="65" t="s">
        <v>1287</v>
      </c>
      <c r="F632" s="370">
        <v>2022</v>
      </c>
      <c r="G632" s="148">
        <v>2024</v>
      </c>
      <c r="H632" s="85">
        <v>1875000</v>
      </c>
      <c r="I632" s="85">
        <v>0</v>
      </c>
      <c r="J632" s="85">
        <v>187500</v>
      </c>
      <c r="K632" s="85"/>
      <c r="L632" s="85">
        <f t="shared" si="26"/>
        <v>18750</v>
      </c>
      <c r="M632" s="85">
        <f t="shared" si="27"/>
        <v>56250</v>
      </c>
      <c r="N632" s="85">
        <f t="shared" si="28"/>
        <v>56250</v>
      </c>
      <c r="O632" s="85">
        <f t="shared" si="29"/>
        <v>56250</v>
      </c>
      <c r="P632" s="387" t="s">
        <v>1079</v>
      </c>
    </row>
    <row r="633" spans="1:16" ht="45" customHeight="1">
      <c r="A633" s="65">
        <v>195</v>
      </c>
      <c r="B633" s="394" t="s">
        <v>1820</v>
      </c>
      <c r="C633" s="355" t="s">
        <v>1401</v>
      </c>
      <c r="D633" s="75" t="s">
        <v>143</v>
      </c>
      <c r="E633" s="65" t="s">
        <v>1287</v>
      </c>
      <c r="F633" s="370">
        <v>2022</v>
      </c>
      <c r="G633" s="148">
        <v>2024</v>
      </c>
      <c r="H633" s="85">
        <v>1875000</v>
      </c>
      <c r="I633" s="85">
        <v>0</v>
      </c>
      <c r="J633" s="85">
        <v>187500</v>
      </c>
      <c r="K633" s="85"/>
      <c r="L633" s="85">
        <f t="shared" si="26"/>
        <v>18750</v>
      </c>
      <c r="M633" s="85">
        <f t="shared" si="27"/>
        <v>56250</v>
      </c>
      <c r="N633" s="85">
        <f t="shared" si="28"/>
        <v>56250</v>
      </c>
      <c r="O633" s="85">
        <f t="shared" si="29"/>
        <v>56250</v>
      </c>
      <c r="P633" s="387" t="s">
        <v>1079</v>
      </c>
    </row>
    <row r="634" spans="1:16" ht="45" customHeight="1">
      <c r="A634" s="65">
        <v>196</v>
      </c>
      <c r="B634" s="394" t="s">
        <v>1820</v>
      </c>
      <c r="C634" s="355" t="s">
        <v>1400</v>
      </c>
      <c r="D634" s="75" t="s">
        <v>263</v>
      </c>
      <c r="E634" s="65" t="s">
        <v>1089</v>
      </c>
      <c r="F634" s="370">
        <v>2022</v>
      </c>
      <c r="G634" s="148">
        <v>2024</v>
      </c>
      <c r="H634" s="85">
        <v>30000000</v>
      </c>
      <c r="I634" s="85">
        <v>0</v>
      </c>
      <c r="J634" s="85">
        <v>3000000</v>
      </c>
      <c r="K634" s="85"/>
      <c r="L634" s="85">
        <f t="shared" si="26"/>
        <v>300000</v>
      </c>
      <c r="M634" s="85">
        <f t="shared" si="27"/>
        <v>900000</v>
      </c>
      <c r="N634" s="85">
        <f t="shared" si="28"/>
        <v>900000</v>
      </c>
      <c r="O634" s="85">
        <f t="shared" si="29"/>
        <v>900000</v>
      </c>
      <c r="P634" s="387" t="s">
        <v>1300</v>
      </c>
    </row>
    <row r="635" spans="1:16" ht="45" customHeight="1">
      <c r="A635" s="65">
        <v>197</v>
      </c>
      <c r="B635" s="394" t="s">
        <v>1820</v>
      </c>
      <c r="C635" s="355" t="s">
        <v>1399</v>
      </c>
      <c r="D635" s="75" t="s">
        <v>263</v>
      </c>
      <c r="E635" s="65" t="s">
        <v>1089</v>
      </c>
      <c r="F635" s="370">
        <v>2022</v>
      </c>
      <c r="G635" s="148">
        <v>2024</v>
      </c>
      <c r="H635" s="85">
        <v>30000000</v>
      </c>
      <c r="I635" s="85">
        <v>0</v>
      </c>
      <c r="J635" s="85">
        <v>3000000</v>
      </c>
      <c r="K635" s="85"/>
      <c r="L635" s="85">
        <f t="shared" si="26"/>
        <v>300000</v>
      </c>
      <c r="M635" s="85">
        <f t="shared" si="27"/>
        <v>900000</v>
      </c>
      <c r="N635" s="85">
        <f t="shared" si="28"/>
        <v>900000</v>
      </c>
      <c r="O635" s="85">
        <f t="shared" si="29"/>
        <v>900000</v>
      </c>
      <c r="P635" s="387" t="s">
        <v>1398</v>
      </c>
    </row>
    <row r="636" spans="1:16" ht="45" customHeight="1">
      <c r="A636" s="65">
        <v>198</v>
      </c>
      <c r="B636" s="394" t="s">
        <v>1820</v>
      </c>
      <c r="C636" s="355" t="s">
        <v>1397</v>
      </c>
      <c r="D636" s="75" t="s">
        <v>263</v>
      </c>
      <c r="E636" s="65" t="s">
        <v>1089</v>
      </c>
      <c r="F636" s="370">
        <v>2022</v>
      </c>
      <c r="G636" s="148">
        <v>2024</v>
      </c>
      <c r="H636" s="85">
        <v>30000000</v>
      </c>
      <c r="I636" s="85">
        <v>0</v>
      </c>
      <c r="J636" s="85">
        <v>3000000</v>
      </c>
      <c r="K636" s="85"/>
      <c r="L636" s="85">
        <f t="shared" si="26"/>
        <v>300000</v>
      </c>
      <c r="M636" s="85">
        <f t="shared" si="27"/>
        <v>900000</v>
      </c>
      <c r="N636" s="85">
        <f t="shared" si="28"/>
        <v>900000</v>
      </c>
      <c r="O636" s="85">
        <f t="shared" si="29"/>
        <v>900000</v>
      </c>
      <c r="P636" s="387" t="s">
        <v>1289</v>
      </c>
    </row>
    <row r="637" spans="1:16" ht="45" customHeight="1">
      <c r="A637" s="65">
        <v>199</v>
      </c>
      <c r="B637" s="394" t="s">
        <v>1820</v>
      </c>
      <c r="C637" s="355" t="s">
        <v>1396</v>
      </c>
      <c r="D637" s="75" t="s">
        <v>263</v>
      </c>
      <c r="E637" s="65" t="s">
        <v>1102</v>
      </c>
      <c r="F637" s="370">
        <v>2022</v>
      </c>
      <c r="G637" s="148">
        <v>2024</v>
      </c>
      <c r="H637" s="85">
        <v>15495000</v>
      </c>
      <c r="I637" s="85">
        <v>0</v>
      </c>
      <c r="J637" s="85">
        <v>1549500</v>
      </c>
      <c r="K637" s="85"/>
      <c r="L637" s="85">
        <f t="shared" si="26"/>
        <v>154950</v>
      </c>
      <c r="M637" s="85">
        <f t="shared" si="27"/>
        <v>464850</v>
      </c>
      <c r="N637" s="85">
        <f t="shared" si="28"/>
        <v>464850</v>
      </c>
      <c r="O637" s="85">
        <f t="shared" si="29"/>
        <v>464850</v>
      </c>
      <c r="P637" s="387" t="s">
        <v>1079</v>
      </c>
    </row>
    <row r="638" spans="1:16" ht="45" customHeight="1">
      <c r="A638" s="65">
        <v>200</v>
      </c>
      <c r="B638" s="394" t="s">
        <v>1820</v>
      </c>
      <c r="C638" s="355" t="s">
        <v>1395</v>
      </c>
      <c r="D638" s="75"/>
      <c r="E638" s="65" t="s">
        <v>1287</v>
      </c>
      <c r="F638" s="370">
        <v>2022</v>
      </c>
      <c r="G638" s="148">
        <v>2024</v>
      </c>
      <c r="H638" s="85">
        <v>1875000</v>
      </c>
      <c r="I638" s="85">
        <v>0</v>
      </c>
      <c r="J638" s="85">
        <v>187500</v>
      </c>
      <c r="K638" s="85"/>
      <c r="L638" s="85">
        <f t="shared" si="26"/>
        <v>18750</v>
      </c>
      <c r="M638" s="85">
        <f t="shared" si="27"/>
        <v>56250</v>
      </c>
      <c r="N638" s="85">
        <f t="shared" si="28"/>
        <v>56250</v>
      </c>
      <c r="O638" s="85">
        <f t="shared" si="29"/>
        <v>56250</v>
      </c>
      <c r="P638" s="387" t="s">
        <v>1079</v>
      </c>
    </row>
    <row r="639" spans="1:16" ht="45" customHeight="1">
      <c r="A639" s="65">
        <v>201</v>
      </c>
      <c r="B639" s="394" t="s">
        <v>1820</v>
      </c>
      <c r="C639" s="355" t="s">
        <v>1394</v>
      </c>
      <c r="D639" s="75" t="s">
        <v>263</v>
      </c>
      <c r="E639" s="65" t="s">
        <v>1287</v>
      </c>
      <c r="F639" s="370">
        <v>2022</v>
      </c>
      <c r="G639" s="148">
        <v>2024</v>
      </c>
      <c r="H639" s="85">
        <v>1875000</v>
      </c>
      <c r="I639" s="85">
        <v>0</v>
      </c>
      <c r="J639" s="85">
        <v>187500</v>
      </c>
      <c r="K639" s="85"/>
      <c r="L639" s="85">
        <f t="shared" si="26"/>
        <v>18750</v>
      </c>
      <c r="M639" s="85">
        <f t="shared" si="27"/>
        <v>56250</v>
      </c>
      <c r="N639" s="85">
        <f t="shared" si="28"/>
        <v>56250</v>
      </c>
      <c r="O639" s="85">
        <f t="shared" si="29"/>
        <v>56250</v>
      </c>
      <c r="P639" s="387" t="s">
        <v>1079</v>
      </c>
    </row>
    <row r="640" spans="1:16" ht="45" customHeight="1">
      <c r="A640" s="65">
        <v>202</v>
      </c>
      <c r="B640" s="394" t="s">
        <v>1820</v>
      </c>
      <c r="C640" s="355" t="s">
        <v>1393</v>
      </c>
      <c r="D640" s="75" t="s">
        <v>412</v>
      </c>
      <c r="E640" s="65" t="s">
        <v>1099</v>
      </c>
      <c r="F640" s="370">
        <v>2022</v>
      </c>
      <c r="G640" s="148">
        <v>2024</v>
      </c>
      <c r="H640" s="85">
        <v>12480000</v>
      </c>
      <c r="I640" s="85">
        <v>0</v>
      </c>
      <c r="J640" s="85">
        <v>1248000</v>
      </c>
      <c r="K640" s="85"/>
      <c r="L640" s="85">
        <f t="shared" si="26"/>
        <v>124800</v>
      </c>
      <c r="M640" s="85">
        <f t="shared" si="27"/>
        <v>374400</v>
      </c>
      <c r="N640" s="85">
        <f t="shared" si="28"/>
        <v>374400</v>
      </c>
      <c r="O640" s="85">
        <f t="shared" si="29"/>
        <v>374400</v>
      </c>
      <c r="P640" s="387" t="s">
        <v>1079</v>
      </c>
    </row>
    <row r="641" spans="1:16" ht="45" customHeight="1">
      <c r="A641" s="65">
        <v>203</v>
      </c>
      <c r="B641" s="394" t="s">
        <v>1820</v>
      </c>
      <c r="C641" s="355" t="s">
        <v>1392</v>
      </c>
      <c r="D641" s="75" t="s">
        <v>412</v>
      </c>
      <c r="E641" s="65" t="s">
        <v>1287</v>
      </c>
      <c r="F641" s="370">
        <v>2022</v>
      </c>
      <c r="G641" s="148">
        <v>2024</v>
      </c>
      <c r="H641" s="85">
        <v>1875000</v>
      </c>
      <c r="I641" s="85">
        <v>0</v>
      </c>
      <c r="J641" s="85">
        <v>187500</v>
      </c>
      <c r="K641" s="85"/>
      <c r="L641" s="85">
        <f t="shared" si="26"/>
        <v>18750</v>
      </c>
      <c r="M641" s="85">
        <f t="shared" si="27"/>
        <v>56250</v>
      </c>
      <c r="N641" s="85">
        <f t="shared" si="28"/>
        <v>56250</v>
      </c>
      <c r="O641" s="85">
        <f t="shared" si="29"/>
        <v>56250</v>
      </c>
      <c r="P641" s="387" t="s">
        <v>1079</v>
      </c>
    </row>
    <row r="642" spans="1:16" ht="45" customHeight="1">
      <c r="A642" s="65">
        <v>204</v>
      </c>
      <c r="B642" s="394" t="s">
        <v>1820</v>
      </c>
      <c r="C642" s="355" t="s">
        <v>1391</v>
      </c>
      <c r="D642" s="75" t="s">
        <v>412</v>
      </c>
      <c r="E642" s="65" t="s">
        <v>1287</v>
      </c>
      <c r="F642" s="370">
        <v>2022</v>
      </c>
      <c r="G642" s="148">
        <v>2024</v>
      </c>
      <c r="H642" s="85">
        <v>1875000</v>
      </c>
      <c r="I642" s="85">
        <v>0</v>
      </c>
      <c r="J642" s="85">
        <v>187500</v>
      </c>
      <c r="K642" s="85"/>
      <c r="L642" s="85">
        <f t="shared" si="26"/>
        <v>18750</v>
      </c>
      <c r="M642" s="85">
        <f t="shared" si="27"/>
        <v>56250</v>
      </c>
      <c r="N642" s="85">
        <f t="shared" si="28"/>
        <v>56250</v>
      </c>
      <c r="O642" s="85">
        <f t="shared" si="29"/>
        <v>56250</v>
      </c>
      <c r="P642" s="387" t="s">
        <v>1079</v>
      </c>
    </row>
    <row r="643" spans="1:16" ht="45" customHeight="1">
      <c r="A643" s="65">
        <v>205</v>
      </c>
      <c r="B643" s="394" t="s">
        <v>1820</v>
      </c>
      <c r="C643" s="355" t="s">
        <v>1390</v>
      </c>
      <c r="D643" s="75" t="s">
        <v>412</v>
      </c>
      <c r="E643" s="65" t="s">
        <v>1287</v>
      </c>
      <c r="F643" s="370">
        <v>2022</v>
      </c>
      <c r="G643" s="148">
        <v>2024</v>
      </c>
      <c r="H643" s="85">
        <v>1875000</v>
      </c>
      <c r="I643" s="85">
        <v>0</v>
      </c>
      <c r="J643" s="85">
        <v>187500</v>
      </c>
      <c r="K643" s="85"/>
      <c r="L643" s="85">
        <f t="shared" si="26"/>
        <v>18750</v>
      </c>
      <c r="M643" s="85">
        <f t="shared" si="27"/>
        <v>56250</v>
      </c>
      <c r="N643" s="85">
        <f t="shared" si="28"/>
        <v>56250</v>
      </c>
      <c r="O643" s="85">
        <f t="shared" si="29"/>
        <v>56250</v>
      </c>
      <c r="P643" s="387" t="s">
        <v>1079</v>
      </c>
    </row>
    <row r="644" spans="1:16" ht="45" customHeight="1">
      <c r="A644" s="65">
        <v>206</v>
      </c>
      <c r="B644" s="394" t="s">
        <v>1820</v>
      </c>
      <c r="C644" s="355" t="s">
        <v>1389</v>
      </c>
      <c r="D644" s="75" t="s">
        <v>412</v>
      </c>
      <c r="E644" s="65" t="s">
        <v>1287</v>
      </c>
      <c r="F644" s="370">
        <v>2022</v>
      </c>
      <c r="G644" s="148">
        <v>2024</v>
      </c>
      <c r="H644" s="85">
        <v>1875000</v>
      </c>
      <c r="I644" s="85">
        <v>0</v>
      </c>
      <c r="J644" s="85">
        <v>187500</v>
      </c>
      <c r="K644" s="85"/>
      <c r="L644" s="85">
        <f t="shared" si="26"/>
        <v>18750</v>
      </c>
      <c r="M644" s="85">
        <f t="shared" si="27"/>
        <v>56250</v>
      </c>
      <c r="N644" s="85">
        <f t="shared" si="28"/>
        <v>56250</v>
      </c>
      <c r="O644" s="85">
        <f t="shared" si="29"/>
        <v>56250</v>
      </c>
      <c r="P644" s="387" t="s">
        <v>1079</v>
      </c>
    </row>
    <row r="645" spans="1:16" ht="45" customHeight="1">
      <c r="A645" s="65">
        <v>207</v>
      </c>
      <c r="B645" s="394" t="s">
        <v>1820</v>
      </c>
      <c r="C645" s="355" t="s">
        <v>1388</v>
      </c>
      <c r="D645" s="75" t="s">
        <v>196</v>
      </c>
      <c r="E645" s="65" t="s">
        <v>1089</v>
      </c>
      <c r="F645" s="370">
        <v>2022</v>
      </c>
      <c r="G645" s="148">
        <v>2024</v>
      </c>
      <c r="H645" s="85">
        <v>30000000</v>
      </c>
      <c r="I645" s="85">
        <v>0</v>
      </c>
      <c r="J645" s="85">
        <v>3000000</v>
      </c>
      <c r="K645" s="85"/>
      <c r="L645" s="85">
        <f t="shared" si="26"/>
        <v>300000</v>
      </c>
      <c r="M645" s="85">
        <f t="shared" si="27"/>
        <v>900000</v>
      </c>
      <c r="N645" s="85">
        <f t="shared" si="28"/>
        <v>900000</v>
      </c>
      <c r="O645" s="85">
        <f t="shared" si="29"/>
        <v>900000</v>
      </c>
      <c r="P645" s="387" t="s">
        <v>1079</v>
      </c>
    </row>
    <row r="646" spans="1:16" ht="45" customHeight="1">
      <c r="A646" s="65">
        <v>208</v>
      </c>
      <c r="B646" s="394" t="s">
        <v>1820</v>
      </c>
      <c r="C646" s="355" t="s">
        <v>1387</v>
      </c>
      <c r="D646" s="75" t="s">
        <v>196</v>
      </c>
      <c r="E646" s="65" t="s">
        <v>1287</v>
      </c>
      <c r="F646" s="370">
        <v>2022</v>
      </c>
      <c r="G646" s="148">
        <v>2024</v>
      </c>
      <c r="H646" s="85">
        <v>1875000</v>
      </c>
      <c r="I646" s="85">
        <v>0</v>
      </c>
      <c r="J646" s="85">
        <v>187500</v>
      </c>
      <c r="K646" s="85"/>
      <c r="L646" s="85">
        <f t="shared" si="26"/>
        <v>18750</v>
      </c>
      <c r="M646" s="85">
        <f t="shared" si="27"/>
        <v>56250</v>
      </c>
      <c r="N646" s="85">
        <f t="shared" si="28"/>
        <v>56250</v>
      </c>
      <c r="O646" s="85">
        <f t="shared" si="29"/>
        <v>56250</v>
      </c>
      <c r="P646" s="387" t="s">
        <v>1079</v>
      </c>
    </row>
    <row r="647" spans="1:16" ht="45" customHeight="1">
      <c r="A647" s="65">
        <v>209</v>
      </c>
      <c r="B647" s="394" t="s">
        <v>1820</v>
      </c>
      <c r="C647" s="355" t="s">
        <v>1386</v>
      </c>
      <c r="D647" s="75" t="s">
        <v>196</v>
      </c>
      <c r="E647" s="65" t="s">
        <v>1287</v>
      </c>
      <c r="F647" s="370">
        <v>2022</v>
      </c>
      <c r="G647" s="148">
        <v>2024</v>
      </c>
      <c r="H647" s="85">
        <v>1875000</v>
      </c>
      <c r="I647" s="85">
        <v>0</v>
      </c>
      <c r="J647" s="85">
        <v>187500</v>
      </c>
      <c r="K647" s="85"/>
      <c r="L647" s="85">
        <f t="shared" ref="L647:L710" si="30">J647/10</f>
        <v>18750</v>
      </c>
      <c r="M647" s="85">
        <f t="shared" ref="M647:M710" si="31">(J647-L647)/3</f>
        <v>56250</v>
      </c>
      <c r="N647" s="85">
        <f t="shared" ref="N647:N710" si="32">(J647-L647)/3</f>
        <v>56250</v>
      </c>
      <c r="O647" s="85">
        <f t="shared" ref="O647:O710" si="33">(J647-L647)/3</f>
        <v>56250</v>
      </c>
      <c r="P647" s="387" t="s">
        <v>1079</v>
      </c>
    </row>
    <row r="648" spans="1:16" ht="45" customHeight="1">
      <c r="A648" s="65">
        <v>210</v>
      </c>
      <c r="B648" s="394" t="s">
        <v>1820</v>
      </c>
      <c r="C648" s="355" t="s">
        <v>1385</v>
      </c>
      <c r="D648" s="75" t="s">
        <v>196</v>
      </c>
      <c r="E648" s="65" t="s">
        <v>1287</v>
      </c>
      <c r="F648" s="370">
        <v>2022</v>
      </c>
      <c r="G648" s="148">
        <v>2024</v>
      </c>
      <c r="H648" s="85">
        <v>1875000</v>
      </c>
      <c r="I648" s="85">
        <v>0</v>
      </c>
      <c r="J648" s="85">
        <v>187500</v>
      </c>
      <c r="K648" s="85"/>
      <c r="L648" s="85">
        <f t="shared" si="30"/>
        <v>18750</v>
      </c>
      <c r="M648" s="85">
        <f t="shared" si="31"/>
        <v>56250</v>
      </c>
      <c r="N648" s="85">
        <f t="shared" si="32"/>
        <v>56250</v>
      </c>
      <c r="O648" s="85">
        <f t="shared" si="33"/>
        <v>56250</v>
      </c>
      <c r="P648" s="387" t="s">
        <v>1079</v>
      </c>
    </row>
    <row r="649" spans="1:16" ht="45" customHeight="1">
      <c r="A649" s="65">
        <v>211</v>
      </c>
      <c r="B649" s="394" t="s">
        <v>1820</v>
      </c>
      <c r="C649" s="355" t="s">
        <v>1384</v>
      </c>
      <c r="D649" s="75" t="s">
        <v>140</v>
      </c>
      <c r="E649" s="65" t="s">
        <v>1099</v>
      </c>
      <c r="F649" s="370">
        <v>2022</v>
      </c>
      <c r="G649" s="148">
        <v>2024</v>
      </c>
      <c r="H649" s="85">
        <v>12480000</v>
      </c>
      <c r="I649" s="85">
        <v>0</v>
      </c>
      <c r="J649" s="85">
        <v>1248000</v>
      </c>
      <c r="K649" s="85"/>
      <c r="L649" s="85">
        <f t="shared" si="30"/>
        <v>124800</v>
      </c>
      <c r="M649" s="85">
        <f t="shared" si="31"/>
        <v>374400</v>
      </c>
      <c r="N649" s="85">
        <f t="shared" si="32"/>
        <v>374400</v>
      </c>
      <c r="O649" s="85">
        <f t="shared" si="33"/>
        <v>374400</v>
      </c>
      <c r="P649" s="387" t="s">
        <v>1079</v>
      </c>
    </row>
    <row r="650" spans="1:16" ht="45" customHeight="1">
      <c r="A650" s="65">
        <v>212</v>
      </c>
      <c r="B650" s="394" t="s">
        <v>1820</v>
      </c>
      <c r="C650" s="355" t="s">
        <v>1383</v>
      </c>
      <c r="D650" s="75" t="s">
        <v>140</v>
      </c>
      <c r="E650" s="65" t="s">
        <v>1287</v>
      </c>
      <c r="F650" s="370">
        <v>2022</v>
      </c>
      <c r="G650" s="148">
        <v>2024</v>
      </c>
      <c r="H650" s="85">
        <v>1875000</v>
      </c>
      <c r="I650" s="85">
        <v>0</v>
      </c>
      <c r="J650" s="85">
        <v>187500</v>
      </c>
      <c r="K650" s="85"/>
      <c r="L650" s="85">
        <f t="shared" si="30"/>
        <v>18750</v>
      </c>
      <c r="M650" s="85">
        <f t="shared" si="31"/>
        <v>56250</v>
      </c>
      <c r="N650" s="85">
        <f t="shared" si="32"/>
        <v>56250</v>
      </c>
      <c r="O650" s="85">
        <f t="shared" si="33"/>
        <v>56250</v>
      </c>
      <c r="P650" s="387" t="s">
        <v>1079</v>
      </c>
    </row>
    <row r="651" spans="1:16" ht="45" customHeight="1">
      <c r="A651" s="65">
        <v>213</v>
      </c>
      <c r="B651" s="394" t="s">
        <v>1820</v>
      </c>
      <c r="C651" s="355" t="s">
        <v>1382</v>
      </c>
      <c r="D651" s="75" t="s">
        <v>140</v>
      </c>
      <c r="E651" s="65" t="s">
        <v>1099</v>
      </c>
      <c r="F651" s="370">
        <v>2022</v>
      </c>
      <c r="G651" s="148">
        <v>2024</v>
      </c>
      <c r="H651" s="85">
        <v>3750000</v>
      </c>
      <c r="I651" s="85">
        <v>0</v>
      </c>
      <c r="J651" s="85">
        <v>375000</v>
      </c>
      <c r="K651" s="85"/>
      <c r="L651" s="85">
        <f t="shared" si="30"/>
        <v>37500</v>
      </c>
      <c r="M651" s="85">
        <f t="shared" si="31"/>
        <v>112500</v>
      </c>
      <c r="N651" s="85">
        <f t="shared" si="32"/>
        <v>112500</v>
      </c>
      <c r="O651" s="85">
        <f t="shared" si="33"/>
        <v>112500</v>
      </c>
      <c r="P651" s="387" t="s">
        <v>1079</v>
      </c>
    </row>
    <row r="652" spans="1:16" ht="45" customHeight="1">
      <c r="A652" s="65">
        <v>214</v>
      </c>
      <c r="B652" s="394" t="s">
        <v>1820</v>
      </c>
      <c r="C652" s="355" t="s">
        <v>1381</v>
      </c>
      <c r="D652" s="75" t="s">
        <v>630</v>
      </c>
      <c r="E652" s="65" t="s">
        <v>1099</v>
      </c>
      <c r="F652" s="370">
        <v>2022</v>
      </c>
      <c r="G652" s="148">
        <v>2024</v>
      </c>
      <c r="H652" s="85">
        <v>12480000</v>
      </c>
      <c r="I652" s="85">
        <v>23005</v>
      </c>
      <c r="J652" s="85">
        <v>1248000</v>
      </c>
      <c r="K652" s="85"/>
      <c r="L652" s="85">
        <f t="shared" si="30"/>
        <v>124800</v>
      </c>
      <c r="M652" s="85">
        <f t="shared" si="31"/>
        <v>374400</v>
      </c>
      <c r="N652" s="85">
        <f t="shared" si="32"/>
        <v>374400</v>
      </c>
      <c r="O652" s="85">
        <f t="shared" si="33"/>
        <v>374400</v>
      </c>
      <c r="P652" s="387" t="s">
        <v>1141</v>
      </c>
    </row>
    <row r="653" spans="1:16" ht="45" customHeight="1">
      <c r="A653" s="65">
        <v>215</v>
      </c>
      <c r="B653" s="394" t="s">
        <v>1820</v>
      </c>
      <c r="C653" s="355" t="s">
        <v>1380</v>
      </c>
      <c r="D653" s="75" t="s">
        <v>630</v>
      </c>
      <c r="E653" s="65" t="s">
        <v>1287</v>
      </c>
      <c r="F653" s="370">
        <v>2022</v>
      </c>
      <c r="G653" s="148">
        <v>2024</v>
      </c>
      <c r="H653" s="85">
        <v>1875000</v>
      </c>
      <c r="I653" s="85">
        <v>0</v>
      </c>
      <c r="J653" s="85">
        <v>187500</v>
      </c>
      <c r="K653" s="85"/>
      <c r="L653" s="85">
        <f t="shared" si="30"/>
        <v>18750</v>
      </c>
      <c r="M653" s="85">
        <f t="shared" si="31"/>
        <v>56250</v>
      </c>
      <c r="N653" s="85">
        <f t="shared" si="32"/>
        <v>56250</v>
      </c>
      <c r="O653" s="85">
        <f t="shared" si="33"/>
        <v>56250</v>
      </c>
      <c r="P653" s="387" t="s">
        <v>1079</v>
      </c>
    </row>
    <row r="654" spans="1:16" ht="45" customHeight="1">
      <c r="A654" s="65">
        <v>216</v>
      </c>
      <c r="B654" s="394" t="s">
        <v>1820</v>
      </c>
      <c r="C654" s="355" t="s">
        <v>1379</v>
      </c>
      <c r="D654" s="75" t="s">
        <v>630</v>
      </c>
      <c r="E654" s="65" t="s">
        <v>1287</v>
      </c>
      <c r="F654" s="370">
        <v>2022</v>
      </c>
      <c r="G654" s="148">
        <v>2024</v>
      </c>
      <c r="H654" s="85">
        <v>1875000</v>
      </c>
      <c r="I654" s="85">
        <v>0</v>
      </c>
      <c r="J654" s="85">
        <v>187500</v>
      </c>
      <c r="K654" s="85"/>
      <c r="L654" s="85">
        <f t="shared" si="30"/>
        <v>18750</v>
      </c>
      <c r="M654" s="85">
        <f t="shared" si="31"/>
        <v>56250</v>
      </c>
      <c r="N654" s="85">
        <f t="shared" si="32"/>
        <v>56250</v>
      </c>
      <c r="O654" s="85">
        <f t="shared" si="33"/>
        <v>56250</v>
      </c>
      <c r="P654" s="387" t="s">
        <v>1079</v>
      </c>
    </row>
    <row r="655" spans="1:16" ht="45" customHeight="1">
      <c r="A655" s="65">
        <v>217</v>
      </c>
      <c r="B655" s="394" t="s">
        <v>1820</v>
      </c>
      <c r="C655" s="355" t="s">
        <v>1378</v>
      </c>
      <c r="D655" s="75" t="s">
        <v>183</v>
      </c>
      <c r="E655" s="65" t="s">
        <v>1099</v>
      </c>
      <c r="F655" s="370">
        <v>2022</v>
      </c>
      <c r="G655" s="148">
        <v>2024</v>
      </c>
      <c r="H655" s="85">
        <v>3750000</v>
      </c>
      <c r="I655" s="85">
        <v>0</v>
      </c>
      <c r="J655" s="85">
        <v>375000</v>
      </c>
      <c r="K655" s="85"/>
      <c r="L655" s="85">
        <f t="shared" si="30"/>
        <v>37500</v>
      </c>
      <c r="M655" s="85">
        <f t="shared" si="31"/>
        <v>112500</v>
      </c>
      <c r="N655" s="85">
        <f t="shared" si="32"/>
        <v>112500</v>
      </c>
      <c r="O655" s="85">
        <f t="shared" si="33"/>
        <v>112500</v>
      </c>
      <c r="P655" s="387" t="s">
        <v>1079</v>
      </c>
    </row>
    <row r="656" spans="1:16" ht="45" customHeight="1">
      <c r="A656" s="65">
        <v>218</v>
      </c>
      <c r="B656" s="394" t="s">
        <v>1820</v>
      </c>
      <c r="C656" s="355" t="s">
        <v>1377</v>
      </c>
      <c r="D656" s="75" t="s">
        <v>356</v>
      </c>
      <c r="E656" s="65" t="s">
        <v>1099</v>
      </c>
      <c r="F656" s="370">
        <v>2022</v>
      </c>
      <c r="G656" s="148">
        <v>2024</v>
      </c>
      <c r="H656" s="85">
        <v>12480000</v>
      </c>
      <c r="I656" s="85">
        <v>23004</v>
      </c>
      <c r="J656" s="85">
        <v>1248000</v>
      </c>
      <c r="K656" s="85"/>
      <c r="L656" s="85">
        <f t="shared" si="30"/>
        <v>124800</v>
      </c>
      <c r="M656" s="85">
        <f t="shared" si="31"/>
        <v>374400</v>
      </c>
      <c r="N656" s="85">
        <f t="shared" si="32"/>
        <v>374400</v>
      </c>
      <c r="O656" s="85">
        <f t="shared" si="33"/>
        <v>374400</v>
      </c>
      <c r="P656" s="387" t="s">
        <v>1141</v>
      </c>
    </row>
    <row r="657" spans="1:16" ht="45" customHeight="1">
      <c r="A657" s="65">
        <v>219</v>
      </c>
      <c r="B657" s="394" t="s">
        <v>1820</v>
      </c>
      <c r="C657" s="355" t="s">
        <v>1376</v>
      </c>
      <c r="D657" s="75" t="s">
        <v>356</v>
      </c>
      <c r="E657" s="65" t="s">
        <v>1099</v>
      </c>
      <c r="F657" s="370">
        <v>2022</v>
      </c>
      <c r="G657" s="148">
        <v>2024</v>
      </c>
      <c r="H657" s="85">
        <v>12480000</v>
      </c>
      <c r="I657" s="85">
        <v>23004</v>
      </c>
      <c r="J657" s="85">
        <v>1248000</v>
      </c>
      <c r="K657" s="85"/>
      <c r="L657" s="85">
        <f t="shared" si="30"/>
        <v>124800</v>
      </c>
      <c r="M657" s="85">
        <f t="shared" si="31"/>
        <v>374400</v>
      </c>
      <c r="N657" s="85">
        <f t="shared" si="32"/>
        <v>374400</v>
      </c>
      <c r="O657" s="85">
        <f t="shared" si="33"/>
        <v>374400</v>
      </c>
      <c r="P657" s="387" t="s">
        <v>1141</v>
      </c>
    </row>
    <row r="658" spans="1:16" ht="45" customHeight="1">
      <c r="A658" s="65">
        <v>220</v>
      </c>
      <c r="B658" s="394" t="s">
        <v>1820</v>
      </c>
      <c r="C658" s="355" t="s">
        <v>1375</v>
      </c>
      <c r="D658" s="75" t="s">
        <v>356</v>
      </c>
      <c r="E658" s="65" t="s">
        <v>1099</v>
      </c>
      <c r="F658" s="370">
        <v>2022</v>
      </c>
      <c r="G658" s="148">
        <v>2024</v>
      </c>
      <c r="H658" s="85">
        <v>12480000</v>
      </c>
      <c r="I658" s="85">
        <v>0</v>
      </c>
      <c r="J658" s="85">
        <v>1248000</v>
      </c>
      <c r="K658" s="85"/>
      <c r="L658" s="85">
        <f t="shared" si="30"/>
        <v>124800</v>
      </c>
      <c r="M658" s="85">
        <f t="shared" si="31"/>
        <v>374400</v>
      </c>
      <c r="N658" s="85">
        <f t="shared" si="32"/>
        <v>374400</v>
      </c>
      <c r="O658" s="85">
        <f t="shared" si="33"/>
        <v>374400</v>
      </c>
      <c r="P658" s="387" t="s">
        <v>1104</v>
      </c>
    </row>
    <row r="659" spans="1:16" ht="45" customHeight="1">
      <c r="A659" s="65">
        <v>221</v>
      </c>
      <c r="B659" s="394" t="s">
        <v>1820</v>
      </c>
      <c r="C659" s="355" t="s">
        <v>1374</v>
      </c>
      <c r="D659" s="75" t="s">
        <v>142</v>
      </c>
      <c r="E659" s="65" t="s">
        <v>1099</v>
      </c>
      <c r="F659" s="370">
        <v>2022</v>
      </c>
      <c r="G659" s="148">
        <v>2024</v>
      </c>
      <c r="H659" s="85">
        <v>3750000</v>
      </c>
      <c r="I659" s="85">
        <v>0</v>
      </c>
      <c r="J659" s="85">
        <v>375000</v>
      </c>
      <c r="K659" s="85"/>
      <c r="L659" s="85">
        <f t="shared" si="30"/>
        <v>37500</v>
      </c>
      <c r="M659" s="85">
        <f t="shared" si="31"/>
        <v>112500</v>
      </c>
      <c r="N659" s="85">
        <f t="shared" si="32"/>
        <v>112500</v>
      </c>
      <c r="O659" s="85">
        <f t="shared" si="33"/>
        <v>112500</v>
      </c>
      <c r="P659" s="387" t="s">
        <v>1079</v>
      </c>
    </row>
    <row r="660" spans="1:16" ht="45" customHeight="1">
      <c r="A660" s="65">
        <v>222</v>
      </c>
      <c r="B660" s="394" t="s">
        <v>1820</v>
      </c>
      <c r="C660" s="355" t="s">
        <v>1373</v>
      </c>
      <c r="D660" s="75" t="s">
        <v>358</v>
      </c>
      <c r="E660" s="65" t="s">
        <v>1099</v>
      </c>
      <c r="F660" s="370">
        <v>2022</v>
      </c>
      <c r="G660" s="148">
        <v>2024</v>
      </c>
      <c r="H660" s="85">
        <v>12480000</v>
      </c>
      <c r="I660" s="85">
        <v>0</v>
      </c>
      <c r="J660" s="85">
        <v>1248000</v>
      </c>
      <c r="K660" s="85"/>
      <c r="L660" s="85">
        <f t="shared" si="30"/>
        <v>124800</v>
      </c>
      <c r="M660" s="85">
        <f t="shared" si="31"/>
        <v>374400</v>
      </c>
      <c r="N660" s="85">
        <f t="shared" si="32"/>
        <v>374400</v>
      </c>
      <c r="O660" s="85">
        <f t="shared" si="33"/>
        <v>374400</v>
      </c>
      <c r="P660" s="387" t="s">
        <v>1079</v>
      </c>
    </row>
    <row r="661" spans="1:16" ht="45" customHeight="1">
      <c r="A661" s="65">
        <v>223</v>
      </c>
      <c r="B661" s="394" t="s">
        <v>1820</v>
      </c>
      <c r="C661" s="355" t="s">
        <v>1372</v>
      </c>
      <c r="D661" s="75" t="s">
        <v>358</v>
      </c>
      <c r="E661" s="65" t="s">
        <v>1287</v>
      </c>
      <c r="F661" s="370">
        <v>2022</v>
      </c>
      <c r="G661" s="148">
        <v>2024</v>
      </c>
      <c r="H661" s="85">
        <v>1875000</v>
      </c>
      <c r="I661" s="85">
        <v>0</v>
      </c>
      <c r="J661" s="85">
        <v>187500</v>
      </c>
      <c r="K661" s="85"/>
      <c r="L661" s="85">
        <f t="shared" si="30"/>
        <v>18750</v>
      </c>
      <c r="M661" s="85">
        <f t="shared" si="31"/>
        <v>56250</v>
      </c>
      <c r="N661" s="85">
        <f t="shared" si="32"/>
        <v>56250</v>
      </c>
      <c r="O661" s="85">
        <f t="shared" si="33"/>
        <v>56250</v>
      </c>
      <c r="P661" s="387" t="s">
        <v>1079</v>
      </c>
    </row>
    <row r="662" spans="1:16" ht="45" customHeight="1">
      <c r="A662" s="65">
        <v>224</v>
      </c>
      <c r="B662" s="394" t="s">
        <v>1820</v>
      </c>
      <c r="C662" s="355" t="s">
        <v>1371</v>
      </c>
      <c r="D662" s="75" t="s">
        <v>358</v>
      </c>
      <c r="E662" s="65" t="s">
        <v>1287</v>
      </c>
      <c r="F662" s="370">
        <v>2022</v>
      </c>
      <c r="G662" s="148">
        <v>2024</v>
      </c>
      <c r="H662" s="85">
        <v>1875000</v>
      </c>
      <c r="I662" s="85">
        <v>0</v>
      </c>
      <c r="J662" s="85">
        <v>187500</v>
      </c>
      <c r="K662" s="85"/>
      <c r="L662" s="85">
        <f t="shared" si="30"/>
        <v>18750</v>
      </c>
      <c r="M662" s="85">
        <f t="shared" si="31"/>
        <v>56250</v>
      </c>
      <c r="N662" s="85">
        <f t="shared" si="32"/>
        <v>56250</v>
      </c>
      <c r="O662" s="85">
        <f t="shared" si="33"/>
        <v>56250</v>
      </c>
      <c r="P662" s="387" t="s">
        <v>1079</v>
      </c>
    </row>
    <row r="663" spans="1:16" ht="45" customHeight="1">
      <c r="A663" s="65">
        <v>225</v>
      </c>
      <c r="B663" s="394" t="s">
        <v>1820</v>
      </c>
      <c r="C663" s="355" t="s">
        <v>1370</v>
      </c>
      <c r="D663" s="75" t="s">
        <v>358</v>
      </c>
      <c r="E663" s="65" t="s">
        <v>1287</v>
      </c>
      <c r="F663" s="370">
        <v>2022</v>
      </c>
      <c r="G663" s="148">
        <v>2024</v>
      </c>
      <c r="H663" s="85">
        <v>1875000</v>
      </c>
      <c r="I663" s="85">
        <v>0</v>
      </c>
      <c r="J663" s="85">
        <v>187500</v>
      </c>
      <c r="K663" s="85"/>
      <c r="L663" s="85">
        <f t="shared" si="30"/>
        <v>18750</v>
      </c>
      <c r="M663" s="85">
        <f t="shared" si="31"/>
        <v>56250</v>
      </c>
      <c r="N663" s="85">
        <f t="shared" si="32"/>
        <v>56250</v>
      </c>
      <c r="O663" s="85">
        <f t="shared" si="33"/>
        <v>56250</v>
      </c>
      <c r="P663" s="387" t="s">
        <v>1079</v>
      </c>
    </row>
    <row r="664" spans="1:16" ht="45" customHeight="1">
      <c r="A664" s="65">
        <v>226</v>
      </c>
      <c r="B664" s="394" t="s">
        <v>1820</v>
      </c>
      <c r="C664" s="355" t="s">
        <v>1369</v>
      </c>
      <c r="D664" s="75" t="s">
        <v>358</v>
      </c>
      <c r="E664" s="65" t="s">
        <v>1287</v>
      </c>
      <c r="F664" s="370">
        <v>2022</v>
      </c>
      <c r="G664" s="148">
        <v>2024</v>
      </c>
      <c r="H664" s="85">
        <v>1875000</v>
      </c>
      <c r="I664" s="85">
        <v>0</v>
      </c>
      <c r="J664" s="85">
        <v>187500</v>
      </c>
      <c r="K664" s="85"/>
      <c r="L664" s="85">
        <f t="shared" si="30"/>
        <v>18750</v>
      </c>
      <c r="M664" s="85">
        <f t="shared" si="31"/>
        <v>56250</v>
      </c>
      <c r="N664" s="85">
        <f t="shared" si="32"/>
        <v>56250</v>
      </c>
      <c r="O664" s="85">
        <f t="shared" si="33"/>
        <v>56250</v>
      </c>
      <c r="P664" s="387" t="s">
        <v>1079</v>
      </c>
    </row>
    <row r="665" spans="1:16" ht="45" customHeight="1">
      <c r="A665" s="65">
        <v>227</v>
      </c>
      <c r="B665" s="394" t="s">
        <v>1820</v>
      </c>
      <c r="C665" s="355" t="s">
        <v>1368</v>
      </c>
      <c r="D665" s="75" t="s">
        <v>358</v>
      </c>
      <c r="E665" s="65" t="s">
        <v>1099</v>
      </c>
      <c r="F665" s="370">
        <v>2022</v>
      </c>
      <c r="G665" s="148">
        <v>2024</v>
      </c>
      <c r="H665" s="85">
        <v>3750000</v>
      </c>
      <c r="I665" s="85">
        <v>0</v>
      </c>
      <c r="J665" s="85">
        <v>375000</v>
      </c>
      <c r="K665" s="85"/>
      <c r="L665" s="85">
        <f t="shared" si="30"/>
        <v>37500</v>
      </c>
      <c r="M665" s="85">
        <f t="shared" si="31"/>
        <v>112500</v>
      </c>
      <c r="N665" s="85">
        <f t="shared" si="32"/>
        <v>112500</v>
      </c>
      <c r="O665" s="85">
        <f t="shared" si="33"/>
        <v>112500</v>
      </c>
      <c r="P665" s="387" t="s">
        <v>1079</v>
      </c>
    </row>
    <row r="666" spans="1:16" ht="45" customHeight="1">
      <c r="A666" s="65">
        <v>228</v>
      </c>
      <c r="B666" s="394" t="s">
        <v>1820</v>
      </c>
      <c r="C666" s="355" t="s">
        <v>1367</v>
      </c>
      <c r="D666" s="75" t="s">
        <v>413</v>
      </c>
      <c r="E666" s="65" t="s">
        <v>1287</v>
      </c>
      <c r="F666" s="370">
        <v>2022</v>
      </c>
      <c r="G666" s="148">
        <v>2024</v>
      </c>
      <c r="H666" s="85">
        <v>1875000</v>
      </c>
      <c r="I666" s="85">
        <v>0</v>
      </c>
      <c r="J666" s="85">
        <v>187500</v>
      </c>
      <c r="K666" s="85"/>
      <c r="L666" s="85">
        <f t="shared" si="30"/>
        <v>18750</v>
      </c>
      <c r="M666" s="85">
        <f t="shared" si="31"/>
        <v>56250</v>
      </c>
      <c r="N666" s="85">
        <f t="shared" si="32"/>
        <v>56250</v>
      </c>
      <c r="O666" s="85">
        <f t="shared" si="33"/>
        <v>56250</v>
      </c>
      <c r="P666" s="387" t="s">
        <v>1079</v>
      </c>
    </row>
    <row r="667" spans="1:16" ht="45" customHeight="1">
      <c r="A667" s="65">
        <v>229</v>
      </c>
      <c r="B667" s="394" t="s">
        <v>1820</v>
      </c>
      <c r="C667" s="355" t="s">
        <v>1366</v>
      </c>
      <c r="D667" s="75" t="s">
        <v>413</v>
      </c>
      <c r="E667" s="65" t="s">
        <v>1287</v>
      </c>
      <c r="F667" s="370">
        <v>2022</v>
      </c>
      <c r="G667" s="148">
        <v>2024</v>
      </c>
      <c r="H667" s="85">
        <v>1875000</v>
      </c>
      <c r="I667" s="85">
        <v>0</v>
      </c>
      <c r="J667" s="85">
        <v>187500</v>
      </c>
      <c r="K667" s="85"/>
      <c r="L667" s="85">
        <f t="shared" si="30"/>
        <v>18750</v>
      </c>
      <c r="M667" s="85">
        <f t="shared" si="31"/>
        <v>56250</v>
      </c>
      <c r="N667" s="85">
        <f t="shared" si="32"/>
        <v>56250</v>
      </c>
      <c r="O667" s="85">
        <f t="shared" si="33"/>
        <v>56250</v>
      </c>
      <c r="P667" s="387" t="s">
        <v>1079</v>
      </c>
    </row>
    <row r="668" spans="1:16" ht="45" customHeight="1">
      <c r="A668" s="65">
        <v>230</v>
      </c>
      <c r="B668" s="394" t="s">
        <v>1820</v>
      </c>
      <c r="C668" s="355" t="s">
        <v>1365</v>
      </c>
      <c r="D668" s="75" t="s">
        <v>395</v>
      </c>
      <c r="E668" s="65" t="s">
        <v>1089</v>
      </c>
      <c r="F668" s="370">
        <v>2022</v>
      </c>
      <c r="G668" s="148">
        <v>2024</v>
      </c>
      <c r="H668" s="85">
        <v>30000000</v>
      </c>
      <c r="I668" s="85">
        <v>0</v>
      </c>
      <c r="J668" s="85">
        <v>3000000</v>
      </c>
      <c r="K668" s="85"/>
      <c r="L668" s="85">
        <f t="shared" si="30"/>
        <v>300000</v>
      </c>
      <c r="M668" s="85">
        <f t="shared" si="31"/>
        <v>900000</v>
      </c>
      <c r="N668" s="85">
        <f t="shared" si="32"/>
        <v>900000</v>
      </c>
      <c r="O668" s="85">
        <f t="shared" si="33"/>
        <v>900000</v>
      </c>
      <c r="P668" s="387" t="s">
        <v>1289</v>
      </c>
    </row>
    <row r="669" spans="1:16" ht="45" customHeight="1">
      <c r="A669" s="65">
        <v>231</v>
      </c>
      <c r="B669" s="394" t="s">
        <v>1820</v>
      </c>
      <c r="C669" s="355" t="s">
        <v>1364</v>
      </c>
      <c r="D669" s="75" t="s">
        <v>395</v>
      </c>
      <c r="E669" s="65" t="s">
        <v>1102</v>
      </c>
      <c r="F669" s="370">
        <v>2022</v>
      </c>
      <c r="G669" s="148">
        <v>2024</v>
      </c>
      <c r="H669" s="85">
        <v>15495000</v>
      </c>
      <c r="I669" s="85">
        <v>0</v>
      </c>
      <c r="J669" s="85">
        <v>1549500</v>
      </c>
      <c r="K669" s="85"/>
      <c r="L669" s="85">
        <f t="shared" si="30"/>
        <v>154950</v>
      </c>
      <c r="M669" s="85">
        <f t="shared" si="31"/>
        <v>464850</v>
      </c>
      <c r="N669" s="85">
        <f t="shared" si="32"/>
        <v>464850</v>
      </c>
      <c r="O669" s="85">
        <f t="shared" si="33"/>
        <v>464850</v>
      </c>
      <c r="P669" s="387" t="s">
        <v>1079</v>
      </c>
    </row>
    <row r="670" spans="1:16" ht="45" customHeight="1">
      <c r="A670" s="65">
        <v>232</v>
      </c>
      <c r="B670" s="394" t="s">
        <v>1820</v>
      </c>
      <c r="C670" s="355" t="s">
        <v>1363</v>
      </c>
      <c r="D670" s="75" t="s">
        <v>395</v>
      </c>
      <c r="E670" s="65" t="s">
        <v>1287</v>
      </c>
      <c r="F670" s="370">
        <v>2022</v>
      </c>
      <c r="G670" s="148">
        <v>2024</v>
      </c>
      <c r="H670" s="85">
        <v>1875000</v>
      </c>
      <c r="I670" s="85">
        <v>0</v>
      </c>
      <c r="J670" s="85">
        <v>187500</v>
      </c>
      <c r="K670" s="85"/>
      <c r="L670" s="85">
        <f t="shared" si="30"/>
        <v>18750</v>
      </c>
      <c r="M670" s="85">
        <f t="shared" si="31"/>
        <v>56250</v>
      </c>
      <c r="N670" s="85">
        <f t="shared" si="32"/>
        <v>56250</v>
      </c>
      <c r="O670" s="85">
        <f t="shared" si="33"/>
        <v>56250</v>
      </c>
      <c r="P670" s="387" t="s">
        <v>1079</v>
      </c>
    </row>
    <row r="671" spans="1:16" ht="45" customHeight="1">
      <c r="A671" s="65">
        <v>233</v>
      </c>
      <c r="B671" s="394" t="s">
        <v>1820</v>
      </c>
      <c r="C671" s="355" t="s">
        <v>1362</v>
      </c>
      <c r="D671" s="75" t="s">
        <v>395</v>
      </c>
      <c r="E671" s="65" t="s">
        <v>1287</v>
      </c>
      <c r="F671" s="370">
        <v>2022</v>
      </c>
      <c r="G671" s="148">
        <v>2024</v>
      </c>
      <c r="H671" s="85">
        <v>1875000</v>
      </c>
      <c r="I671" s="85">
        <v>0</v>
      </c>
      <c r="J671" s="85">
        <v>187500</v>
      </c>
      <c r="K671" s="85"/>
      <c r="L671" s="85">
        <f t="shared" si="30"/>
        <v>18750</v>
      </c>
      <c r="M671" s="85">
        <f t="shared" si="31"/>
        <v>56250</v>
      </c>
      <c r="N671" s="85">
        <f t="shared" si="32"/>
        <v>56250</v>
      </c>
      <c r="O671" s="85">
        <f t="shared" si="33"/>
        <v>56250</v>
      </c>
      <c r="P671" s="387" t="s">
        <v>1079</v>
      </c>
    </row>
    <row r="672" spans="1:16" ht="45" customHeight="1">
      <c r="A672" s="65">
        <v>234</v>
      </c>
      <c r="B672" s="394" t="s">
        <v>1820</v>
      </c>
      <c r="C672" s="355" t="s">
        <v>1361</v>
      </c>
      <c r="D672" s="75" t="s">
        <v>395</v>
      </c>
      <c r="E672" s="65" t="s">
        <v>1287</v>
      </c>
      <c r="F672" s="370">
        <v>2022</v>
      </c>
      <c r="G672" s="148">
        <v>2024</v>
      </c>
      <c r="H672" s="85">
        <v>1875000</v>
      </c>
      <c r="I672" s="85">
        <v>0</v>
      </c>
      <c r="J672" s="85">
        <v>187500</v>
      </c>
      <c r="K672" s="85"/>
      <c r="L672" s="85">
        <f t="shared" si="30"/>
        <v>18750</v>
      </c>
      <c r="M672" s="85">
        <f t="shared" si="31"/>
        <v>56250</v>
      </c>
      <c r="N672" s="85">
        <f t="shared" si="32"/>
        <v>56250</v>
      </c>
      <c r="O672" s="85">
        <f t="shared" si="33"/>
        <v>56250</v>
      </c>
      <c r="P672" s="387" t="s">
        <v>1079</v>
      </c>
    </row>
    <row r="673" spans="1:16" ht="45" customHeight="1">
      <c r="A673" s="65">
        <v>235</v>
      </c>
      <c r="B673" s="394" t="s">
        <v>1820</v>
      </c>
      <c r="C673" s="355" t="s">
        <v>1360</v>
      </c>
      <c r="D673" s="75" t="s">
        <v>395</v>
      </c>
      <c r="E673" s="65" t="s">
        <v>1287</v>
      </c>
      <c r="F673" s="370">
        <v>2022</v>
      </c>
      <c r="G673" s="148">
        <v>2024</v>
      </c>
      <c r="H673" s="85">
        <v>1875000</v>
      </c>
      <c r="I673" s="85">
        <v>0</v>
      </c>
      <c r="J673" s="85">
        <v>187500</v>
      </c>
      <c r="K673" s="85"/>
      <c r="L673" s="85">
        <f t="shared" si="30"/>
        <v>18750</v>
      </c>
      <c r="M673" s="85">
        <f t="shared" si="31"/>
        <v>56250</v>
      </c>
      <c r="N673" s="85">
        <f t="shared" si="32"/>
        <v>56250</v>
      </c>
      <c r="O673" s="85">
        <f t="shared" si="33"/>
        <v>56250</v>
      </c>
      <c r="P673" s="387" t="s">
        <v>1079</v>
      </c>
    </row>
    <row r="674" spans="1:16" ht="45" customHeight="1">
      <c r="A674" s="65">
        <v>236</v>
      </c>
      <c r="B674" s="394" t="s">
        <v>1820</v>
      </c>
      <c r="C674" s="355" t="s">
        <v>1359</v>
      </c>
      <c r="D674" s="75" t="s">
        <v>395</v>
      </c>
      <c r="E674" s="65" t="s">
        <v>1287</v>
      </c>
      <c r="F674" s="370">
        <v>2022</v>
      </c>
      <c r="G674" s="148">
        <v>2024</v>
      </c>
      <c r="H674" s="85">
        <v>1875000</v>
      </c>
      <c r="I674" s="85">
        <v>0</v>
      </c>
      <c r="J674" s="85">
        <v>187500</v>
      </c>
      <c r="K674" s="85"/>
      <c r="L674" s="85">
        <f t="shared" si="30"/>
        <v>18750</v>
      </c>
      <c r="M674" s="85">
        <f t="shared" si="31"/>
        <v>56250</v>
      </c>
      <c r="N674" s="85">
        <f t="shared" si="32"/>
        <v>56250</v>
      </c>
      <c r="O674" s="85">
        <f t="shared" si="33"/>
        <v>56250</v>
      </c>
      <c r="P674" s="387" t="s">
        <v>1079</v>
      </c>
    </row>
    <row r="675" spans="1:16" ht="45" customHeight="1">
      <c r="A675" s="65">
        <v>237</v>
      </c>
      <c r="B675" s="394" t="s">
        <v>1820</v>
      </c>
      <c r="C675" s="355" t="s">
        <v>1358</v>
      </c>
      <c r="D675" s="75" t="s">
        <v>395</v>
      </c>
      <c r="E675" s="65" t="s">
        <v>1287</v>
      </c>
      <c r="F675" s="370">
        <v>2022</v>
      </c>
      <c r="G675" s="148">
        <v>2024</v>
      </c>
      <c r="H675" s="85">
        <v>1875000</v>
      </c>
      <c r="I675" s="85">
        <v>0</v>
      </c>
      <c r="J675" s="85">
        <v>187500</v>
      </c>
      <c r="K675" s="85"/>
      <c r="L675" s="85">
        <f t="shared" si="30"/>
        <v>18750</v>
      </c>
      <c r="M675" s="85">
        <f t="shared" si="31"/>
        <v>56250</v>
      </c>
      <c r="N675" s="85">
        <f t="shared" si="32"/>
        <v>56250</v>
      </c>
      <c r="O675" s="85">
        <f t="shared" si="33"/>
        <v>56250</v>
      </c>
      <c r="P675" s="387" t="s">
        <v>1079</v>
      </c>
    </row>
    <row r="676" spans="1:16" ht="45" customHeight="1">
      <c r="A676" s="65">
        <v>238</v>
      </c>
      <c r="B676" s="394" t="s">
        <v>1820</v>
      </c>
      <c r="C676" s="355" t="s">
        <v>1357</v>
      </c>
      <c r="D676" s="75" t="s">
        <v>395</v>
      </c>
      <c r="E676" s="65" t="s">
        <v>1287</v>
      </c>
      <c r="F676" s="370">
        <v>2022</v>
      </c>
      <c r="G676" s="148">
        <v>2024</v>
      </c>
      <c r="H676" s="85">
        <v>1875000</v>
      </c>
      <c r="I676" s="85">
        <v>0</v>
      </c>
      <c r="J676" s="85">
        <v>187500</v>
      </c>
      <c r="K676" s="85"/>
      <c r="L676" s="85">
        <f t="shared" si="30"/>
        <v>18750</v>
      </c>
      <c r="M676" s="85">
        <f t="shared" si="31"/>
        <v>56250</v>
      </c>
      <c r="N676" s="85">
        <f t="shared" si="32"/>
        <v>56250</v>
      </c>
      <c r="O676" s="85">
        <f t="shared" si="33"/>
        <v>56250</v>
      </c>
      <c r="P676" s="387" t="s">
        <v>1079</v>
      </c>
    </row>
    <row r="677" spans="1:16" ht="45" customHeight="1">
      <c r="A677" s="65">
        <v>239</v>
      </c>
      <c r="B677" s="394" t="s">
        <v>1820</v>
      </c>
      <c r="C677" s="355" t="s">
        <v>1356</v>
      </c>
      <c r="D677" s="75" t="s">
        <v>395</v>
      </c>
      <c r="E677" s="65" t="s">
        <v>1287</v>
      </c>
      <c r="F677" s="370">
        <v>2022</v>
      </c>
      <c r="G677" s="148">
        <v>2024</v>
      </c>
      <c r="H677" s="85">
        <v>1875000</v>
      </c>
      <c r="I677" s="85">
        <v>0</v>
      </c>
      <c r="J677" s="85">
        <v>187500</v>
      </c>
      <c r="K677" s="85"/>
      <c r="L677" s="85">
        <f t="shared" si="30"/>
        <v>18750</v>
      </c>
      <c r="M677" s="85">
        <f t="shared" si="31"/>
        <v>56250</v>
      </c>
      <c r="N677" s="85">
        <f t="shared" si="32"/>
        <v>56250</v>
      </c>
      <c r="O677" s="85">
        <f t="shared" si="33"/>
        <v>56250</v>
      </c>
      <c r="P677" s="387" t="s">
        <v>1079</v>
      </c>
    </row>
    <row r="678" spans="1:16" ht="45" customHeight="1">
      <c r="A678" s="65">
        <v>240</v>
      </c>
      <c r="B678" s="394" t="s">
        <v>1820</v>
      </c>
      <c r="C678" s="355" t="s">
        <v>1355</v>
      </c>
      <c r="D678" s="75" t="s">
        <v>395</v>
      </c>
      <c r="E678" s="65" t="s">
        <v>1287</v>
      </c>
      <c r="F678" s="370">
        <v>2022</v>
      </c>
      <c r="G678" s="148">
        <v>2024</v>
      </c>
      <c r="H678" s="85">
        <v>1875000</v>
      </c>
      <c r="I678" s="85">
        <v>0</v>
      </c>
      <c r="J678" s="85">
        <v>187500</v>
      </c>
      <c r="K678" s="85"/>
      <c r="L678" s="85">
        <f t="shared" si="30"/>
        <v>18750</v>
      </c>
      <c r="M678" s="85">
        <f t="shared" si="31"/>
        <v>56250</v>
      </c>
      <c r="N678" s="85">
        <f t="shared" si="32"/>
        <v>56250</v>
      </c>
      <c r="O678" s="85">
        <f t="shared" si="33"/>
        <v>56250</v>
      </c>
      <c r="P678" s="387" t="s">
        <v>1079</v>
      </c>
    </row>
    <row r="679" spans="1:16" ht="45" customHeight="1">
      <c r="A679" s="65">
        <v>241</v>
      </c>
      <c r="B679" s="394" t="s">
        <v>1820</v>
      </c>
      <c r="C679" s="355" t="s">
        <v>1354</v>
      </c>
      <c r="D679" s="75" t="s">
        <v>390</v>
      </c>
      <c r="E679" s="65" t="s">
        <v>1099</v>
      </c>
      <c r="F679" s="370">
        <v>2022</v>
      </c>
      <c r="G679" s="148">
        <v>2024</v>
      </c>
      <c r="H679" s="85">
        <v>12480000</v>
      </c>
      <c r="I679" s="85">
        <v>0</v>
      </c>
      <c r="J679" s="85">
        <v>1248000</v>
      </c>
      <c r="K679" s="85"/>
      <c r="L679" s="85">
        <f t="shared" si="30"/>
        <v>124800</v>
      </c>
      <c r="M679" s="85">
        <f t="shared" si="31"/>
        <v>374400</v>
      </c>
      <c r="N679" s="85">
        <f t="shared" si="32"/>
        <v>374400</v>
      </c>
      <c r="O679" s="85">
        <f t="shared" si="33"/>
        <v>374400</v>
      </c>
      <c r="P679" s="387" t="s">
        <v>1079</v>
      </c>
    </row>
    <row r="680" spans="1:16" ht="45" customHeight="1">
      <c r="A680" s="65">
        <v>242</v>
      </c>
      <c r="B680" s="394" t="s">
        <v>1820</v>
      </c>
      <c r="C680" s="355" t="s">
        <v>1353</v>
      </c>
      <c r="D680" s="75" t="s">
        <v>390</v>
      </c>
      <c r="E680" s="65" t="s">
        <v>1102</v>
      </c>
      <c r="F680" s="370">
        <v>2022</v>
      </c>
      <c r="G680" s="148">
        <v>2024</v>
      </c>
      <c r="H680" s="85">
        <v>15495000</v>
      </c>
      <c r="I680" s="85">
        <v>23004</v>
      </c>
      <c r="J680" s="85">
        <v>1549500</v>
      </c>
      <c r="K680" s="85"/>
      <c r="L680" s="85">
        <f t="shared" si="30"/>
        <v>154950</v>
      </c>
      <c r="M680" s="85">
        <f t="shared" si="31"/>
        <v>464850</v>
      </c>
      <c r="N680" s="85">
        <f t="shared" si="32"/>
        <v>464850</v>
      </c>
      <c r="O680" s="85">
        <f t="shared" si="33"/>
        <v>464850</v>
      </c>
      <c r="P680" s="387" t="s">
        <v>1141</v>
      </c>
    </row>
    <row r="681" spans="1:16" ht="45" customHeight="1">
      <c r="A681" s="65">
        <v>243</v>
      </c>
      <c r="B681" s="394" t="s">
        <v>1820</v>
      </c>
      <c r="C681" s="355" t="s">
        <v>1352</v>
      </c>
      <c r="D681" s="75" t="s">
        <v>390</v>
      </c>
      <c r="E681" s="65" t="s">
        <v>1099</v>
      </c>
      <c r="F681" s="370">
        <v>2022</v>
      </c>
      <c r="G681" s="148">
        <v>2024</v>
      </c>
      <c r="H681" s="85">
        <v>12480000</v>
      </c>
      <c r="I681" s="85">
        <v>0</v>
      </c>
      <c r="J681" s="85">
        <v>1248000</v>
      </c>
      <c r="K681" s="85"/>
      <c r="L681" s="85">
        <f t="shared" si="30"/>
        <v>124800</v>
      </c>
      <c r="M681" s="85">
        <f t="shared" si="31"/>
        <v>374400</v>
      </c>
      <c r="N681" s="85">
        <f t="shared" si="32"/>
        <v>374400</v>
      </c>
      <c r="O681" s="85">
        <f t="shared" si="33"/>
        <v>374400</v>
      </c>
      <c r="P681" s="387" t="s">
        <v>1079</v>
      </c>
    </row>
    <row r="682" spans="1:16" ht="45" customHeight="1">
      <c r="A682" s="65">
        <v>244</v>
      </c>
      <c r="B682" s="394" t="s">
        <v>1820</v>
      </c>
      <c r="C682" s="355" t="s">
        <v>1351</v>
      </c>
      <c r="D682" s="75" t="s">
        <v>390</v>
      </c>
      <c r="E682" s="65" t="s">
        <v>1099</v>
      </c>
      <c r="F682" s="370">
        <v>2022</v>
      </c>
      <c r="G682" s="148">
        <v>2024</v>
      </c>
      <c r="H682" s="85">
        <v>12480000</v>
      </c>
      <c r="I682" s="85">
        <v>0</v>
      </c>
      <c r="J682" s="85">
        <v>1248000</v>
      </c>
      <c r="K682" s="85"/>
      <c r="L682" s="85">
        <f t="shared" si="30"/>
        <v>124800</v>
      </c>
      <c r="M682" s="85">
        <f t="shared" si="31"/>
        <v>374400</v>
      </c>
      <c r="N682" s="85">
        <f t="shared" si="32"/>
        <v>374400</v>
      </c>
      <c r="O682" s="85">
        <f t="shared" si="33"/>
        <v>374400</v>
      </c>
      <c r="P682" s="387" t="s">
        <v>1079</v>
      </c>
    </row>
    <row r="683" spans="1:16" ht="45" customHeight="1">
      <c r="A683" s="65">
        <v>245</v>
      </c>
      <c r="B683" s="394" t="s">
        <v>1820</v>
      </c>
      <c r="C683" s="355" t="s">
        <v>1350</v>
      </c>
      <c r="D683" s="75" t="s">
        <v>390</v>
      </c>
      <c r="E683" s="65" t="s">
        <v>1089</v>
      </c>
      <c r="F683" s="370">
        <v>2022</v>
      </c>
      <c r="G683" s="148">
        <v>2024</v>
      </c>
      <c r="H683" s="85">
        <v>30000000</v>
      </c>
      <c r="I683" s="85">
        <v>0</v>
      </c>
      <c r="J683" s="85">
        <v>3000000</v>
      </c>
      <c r="K683" s="85"/>
      <c r="L683" s="85">
        <f t="shared" si="30"/>
        <v>300000</v>
      </c>
      <c r="M683" s="85">
        <f t="shared" si="31"/>
        <v>900000</v>
      </c>
      <c r="N683" s="85">
        <f t="shared" si="32"/>
        <v>900000</v>
      </c>
      <c r="O683" s="85">
        <f t="shared" si="33"/>
        <v>900000</v>
      </c>
      <c r="P683" s="387" t="s">
        <v>1079</v>
      </c>
    </row>
    <row r="684" spans="1:16" ht="45" customHeight="1">
      <c r="A684" s="65">
        <v>246</v>
      </c>
      <c r="B684" s="394" t="s">
        <v>1820</v>
      </c>
      <c r="C684" s="355" t="s">
        <v>1349</v>
      </c>
      <c r="D684" s="75" t="s">
        <v>390</v>
      </c>
      <c r="E684" s="65" t="s">
        <v>1099</v>
      </c>
      <c r="F684" s="370">
        <v>2022</v>
      </c>
      <c r="G684" s="148">
        <v>2024</v>
      </c>
      <c r="H684" s="85">
        <v>12480000</v>
      </c>
      <c r="I684" s="85">
        <v>0</v>
      </c>
      <c r="J684" s="85">
        <v>1248000</v>
      </c>
      <c r="K684" s="85"/>
      <c r="L684" s="85">
        <f t="shared" si="30"/>
        <v>124800</v>
      </c>
      <c r="M684" s="85">
        <f t="shared" si="31"/>
        <v>374400</v>
      </c>
      <c r="N684" s="85">
        <f t="shared" si="32"/>
        <v>374400</v>
      </c>
      <c r="O684" s="85">
        <f t="shared" si="33"/>
        <v>374400</v>
      </c>
      <c r="P684" s="387" t="s">
        <v>1292</v>
      </c>
    </row>
    <row r="685" spans="1:16" ht="45" customHeight="1">
      <c r="A685" s="65">
        <v>247</v>
      </c>
      <c r="B685" s="394" t="s">
        <v>1820</v>
      </c>
      <c r="C685" s="355" t="s">
        <v>1348</v>
      </c>
      <c r="D685" s="75" t="s">
        <v>390</v>
      </c>
      <c r="E685" s="65" t="s">
        <v>1102</v>
      </c>
      <c r="F685" s="370">
        <v>2022</v>
      </c>
      <c r="G685" s="148">
        <v>2024</v>
      </c>
      <c r="H685" s="85">
        <v>15495000</v>
      </c>
      <c r="I685" s="85">
        <v>0</v>
      </c>
      <c r="J685" s="85">
        <v>1549500</v>
      </c>
      <c r="K685" s="85"/>
      <c r="L685" s="85">
        <f t="shared" si="30"/>
        <v>154950</v>
      </c>
      <c r="M685" s="85">
        <f t="shared" si="31"/>
        <v>464850</v>
      </c>
      <c r="N685" s="85">
        <f t="shared" si="32"/>
        <v>464850</v>
      </c>
      <c r="O685" s="85">
        <f t="shared" si="33"/>
        <v>464850</v>
      </c>
      <c r="P685" s="387" t="s">
        <v>1079</v>
      </c>
    </row>
    <row r="686" spans="1:16" ht="45" customHeight="1">
      <c r="A686" s="65">
        <v>248</v>
      </c>
      <c r="B686" s="394" t="s">
        <v>1820</v>
      </c>
      <c r="C686" s="355" t="s">
        <v>1347</v>
      </c>
      <c r="D686" s="75" t="s">
        <v>390</v>
      </c>
      <c r="E686" s="65" t="s">
        <v>1287</v>
      </c>
      <c r="F686" s="370">
        <v>2022</v>
      </c>
      <c r="G686" s="148">
        <v>2024</v>
      </c>
      <c r="H686" s="85">
        <v>1875000</v>
      </c>
      <c r="I686" s="85">
        <v>0</v>
      </c>
      <c r="J686" s="85">
        <v>187500</v>
      </c>
      <c r="K686" s="85"/>
      <c r="L686" s="85">
        <f t="shared" si="30"/>
        <v>18750</v>
      </c>
      <c r="M686" s="85">
        <f t="shared" si="31"/>
        <v>56250</v>
      </c>
      <c r="N686" s="85">
        <f t="shared" si="32"/>
        <v>56250</v>
      </c>
      <c r="O686" s="85">
        <f t="shared" si="33"/>
        <v>56250</v>
      </c>
      <c r="P686" s="387" t="s">
        <v>1079</v>
      </c>
    </row>
    <row r="687" spans="1:16" ht="45" customHeight="1">
      <c r="A687" s="65">
        <v>249</v>
      </c>
      <c r="B687" s="394" t="s">
        <v>1820</v>
      </c>
      <c r="C687" s="355" t="s">
        <v>1346</v>
      </c>
      <c r="D687" s="75" t="s">
        <v>390</v>
      </c>
      <c r="E687" s="65" t="s">
        <v>1287</v>
      </c>
      <c r="F687" s="370">
        <v>2022</v>
      </c>
      <c r="G687" s="148">
        <v>2024</v>
      </c>
      <c r="H687" s="85">
        <v>1875000</v>
      </c>
      <c r="I687" s="85">
        <v>0</v>
      </c>
      <c r="J687" s="85">
        <v>187500</v>
      </c>
      <c r="K687" s="85"/>
      <c r="L687" s="85">
        <f t="shared" si="30"/>
        <v>18750</v>
      </c>
      <c r="M687" s="85">
        <f t="shared" si="31"/>
        <v>56250</v>
      </c>
      <c r="N687" s="85">
        <f t="shared" si="32"/>
        <v>56250</v>
      </c>
      <c r="O687" s="85">
        <f t="shared" si="33"/>
        <v>56250</v>
      </c>
      <c r="P687" s="387" t="s">
        <v>1079</v>
      </c>
    </row>
    <row r="688" spans="1:16" ht="45" customHeight="1">
      <c r="A688" s="65">
        <v>250</v>
      </c>
      <c r="B688" s="394" t="s">
        <v>1820</v>
      </c>
      <c r="C688" s="355" t="s">
        <v>1345</v>
      </c>
      <c r="D688" s="75" t="s">
        <v>390</v>
      </c>
      <c r="E688" s="65" t="s">
        <v>1287</v>
      </c>
      <c r="F688" s="370">
        <v>2022</v>
      </c>
      <c r="G688" s="148">
        <v>2024</v>
      </c>
      <c r="H688" s="85">
        <v>1875000</v>
      </c>
      <c r="I688" s="85">
        <v>0</v>
      </c>
      <c r="J688" s="85">
        <v>187500</v>
      </c>
      <c r="K688" s="85"/>
      <c r="L688" s="85">
        <f t="shared" si="30"/>
        <v>18750</v>
      </c>
      <c r="M688" s="85">
        <f t="shared" si="31"/>
        <v>56250</v>
      </c>
      <c r="N688" s="85">
        <f t="shared" si="32"/>
        <v>56250</v>
      </c>
      <c r="O688" s="85">
        <f t="shared" si="33"/>
        <v>56250</v>
      </c>
      <c r="P688" s="387" t="s">
        <v>1079</v>
      </c>
    </row>
    <row r="689" spans="1:16" ht="45" customHeight="1">
      <c r="A689" s="65">
        <v>251</v>
      </c>
      <c r="B689" s="394" t="s">
        <v>1820</v>
      </c>
      <c r="C689" s="355" t="s">
        <v>1344</v>
      </c>
      <c r="D689" s="75" t="s">
        <v>390</v>
      </c>
      <c r="E689" s="65" t="s">
        <v>1287</v>
      </c>
      <c r="F689" s="370">
        <v>2022</v>
      </c>
      <c r="G689" s="148">
        <v>2024</v>
      </c>
      <c r="H689" s="85">
        <v>1875000</v>
      </c>
      <c r="I689" s="85">
        <v>0</v>
      </c>
      <c r="J689" s="85">
        <v>187500</v>
      </c>
      <c r="K689" s="85"/>
      <c r="L689" s="85">
        <f t="shared" si="30"/>
        <v>18750</v>
      </c>
      <c r="M689" s="85">
        <f t="shared" si="31"/>
        <v>56250</v>
      </c>
      <c r="N689" s="85">
        <f t="shared" si="32"/>
        <v>56250</v>
      </c>
      <c r="O689" s="85">
        <f t="shared" si="33"/>
        <v>56250</v>
      </c>
      <c r="P689" s="387" t="s">
        <v>1079</v>
      </c>
    </row>
    <row r="690" spans="1:16" ht="45" customHeight="1">
      <c r="A690" s="65">
        <v>252</v>
      </c>
      <c r="B690" s="394" t="s">
        <v>1820</v>
      </c>
      <c r="C690" s="355" t="s">
        <v>1343</v>
      </c>
      <c r="D690" s="75" t="s">
        <v>390</v>
      </c>
      <c r="E690" s="65" t="s">
        <v>1287</v>
      </c>
      <c r="F690" s="370">
        <v>2022</v>
      </c>
      <c r="G690" s="148">
        <v>2024</v>
      </c>
      <c r="H690" s="85">
        <v>1875000</v>
      </c>
      <c r="I690" s="85">
        <v>0</v>
      </c>
      <c r="J690" s="85">
        <v>187500</v>
      </c>
      <c r="K690" s="85"/>
      <c r="L690" s="85">
        <f t="shared" si="30"/>
        <v>18750</v>
      </c>
      <c r="M690" s="85">
        <f t="shared" si="31"/>
        <v>56250</v>
      </c>
      <c r="N690" s="85">
        <f t="shared" si="32"/>
        <v>56250</v>
      </c>
      <c r="O690" s="85">
        <f t="shared" si="33"/>
        <v>56250</v>
      </c>
      <c r="P690" s="387" t="s">
        <v>1079</v>
      </c>
    </row>
    <row r="691" spans="1:16" ht="45" customHeight="1">
      <c r="A691" s="65">
        <v>253</v>
      </c>
      <c r="B691" s="394" t="s">
        <v>1820</v>
      </c>
      <c r="C691" s="355" t="s">
        <v>1342</v>
      </c>
      <c r="D691" s="75" t="s">
        <v>390</v>
      </c>
      <c r="E691" s="65" t="s">
        <v>1287</v>
      </c>
      <c r="F691" s="370">
        <v>2022</v>
      </c>
      <c r="G691" s="148">
        <v>2024</v>
      </c>
      <c r="H691" s="85">
        <v>1875000</v>
      </c>
      <c r="I691" s="85">
        <v>0</v>
      </c>
      <c r="J691" s="85">
        <v>187500</v>
      </c>
      <c r="K691" s="85"/>
      <c r="L691" s="85">
        <f t="shared" si="30"/>
        <v>18750</v>
      </c>
      <c r="M691" s="85">
        <f t="shared" si="31"/>
        <v>56250</v>
      </c>
      <c r="N691" s="85">
        <f t="shared" si="32"/>
        <v>56250</v>
      </c>
      <c r="O691" s="85">
        <f t="shared" si="33"/>
        <v>56250</v>
      </c>
      <c r="P691" s="387" t="s">
        <v>1079</v>
      </c>
    </row>
    <row r="692" spans="1:16" ht="45" customHeight="1">
      <c r="A692" s="65">
        <v>254</v>
      </c>
      <c r="B692" s="394" t="s">
        <v>1820</v>
      </c>
      <c r="C692" s="355" t="s">
        <v>1341</v>
      </c>
      <c r="D692" s="75" t="s">
        <v>390</v>
      </c>
      <c r="E692" s="65" t="s">
        <v>1099</v>
      </c>
      <c r="F692" s="370">
        <v>2022</v>
      </c>
      <c r="G692" s="148">
        <v>2024</v>
      </c>
      <c r="H692" s="85">
        <v>3750000</v>
      </c>
      <c r="I692" s="85">
        <v>0</v>
      </c>
      <c r="J692" s="85">
        <v>375000</v>
      </c>
      <c r="K692" s="85"/>
      <c r="L692" s="85">
        <f t="shared" si="30"/>
        <v>37500</v>
      </c>
      <c r="M692" s="85">
        <f t="shared" si="31"/>
        <v>112500</v>
      </c>
      <c r="N692" s="85">
        <f t="shared" si="32"/>
        <v>112500</v>
      </c>
      <c r="O692" s="85">
        <f t="shared" si="33"/>
        <v>112500</v>
      </c>
      <c r="P692" s="387" t="s">
        <v>1079</v>
      </c>
    </row>
    <row r="693" spans="1:16" ht="45" customHeight="1">
      <c r="A693" s="65">
        <v>255</v>
      </c>
      <c r="B693" s="394" t="s">
        <v>1820</v>
      </c>
      <c r="C693" s="355" t="s">
        <v>1340</v>
      </c>
      <c r="D693" s="75" t="s">
        <v>194</v>
      </c>
      <c r="E693" s="65" t="s">
        <v>1099</v>
      </c>
      <c r="F693" s="370">
        <v>2022</v>
      </c>
      <c r="G693" s="148">
        <v>2024</v>
      </c>
      <c r="H693" s="85">
        <v>12480000</v>
      </c>
      <c r="I693" s="85">
        <v>0</v>
      </c>
      <c r="J693" s="85">
        <v>1248000</v>
      </c>
      <c r="K693" s="85"/>
      <c r="L693" s="85">
        <f t="shared" si="30"/>
        <v>124800</v>
      </c>
      <c r="M693" s="85">
        <f t="shared" si="31"/>
        <v>374400</v>
      </c>
      <c r="N693" s="85">
        <f t="shared" si="32"/>
        <v>374400</v>
      </c>
      <c r="O693" s="85">
        <f t="shared" si="33"/>
        <v>374400</v>
      </c>
      <c r="P693" s="387" t="s">
        <v>1079</v>
      </c>
    </row>
    <row r="694" spans="1:16" ht="45" customHeight="1">
      <c r="A694" s="65">
        <v>256</v>
      </c>
      <c r="B694" s="394" t="s">
        <v>1820</v>
      </c>
      <c r="C694" s="355" t="s">
        <v>1339</v>
      </c>
      <c r="D694" s="75" t="s">
        <v>1084</v>
      </c>
      <c r="E694" s="65" t="s">
        <v>1089</v>
      </c>
      <c r="F694" s="370">
        <v>2022</v>
      </c>
      <c r="G694" s="148">
        <v>2024</v>
      </c>
      <c r="H694" s="85">
        <v>30000000</v>
      </c>
      <c r="I694" s="85">
        <v>0</v>
      </c>
      <c r="J694" s="85">
        <v>3000000</v>
      </c>
      <c r="K694" s="85"/>
      <c r="L694" s="85">
        <f t="shared" si="30"/>
        <v>300000</v>
      </c>
      <c r="M694" s="85">
        <f t="shared" si="31"/>
        <v>900000</v>
      </c>
      <c r="N694" s="85">
        <f t="shared" si="32"/>
        <v>900000</v>
      </c>
      <c r="O694" s="85">
        <f t="shared" si="33"/>
        <v>900000</v>
      </c>
      <c r="P694" s="387" t="s">
        <v>1289</v>
      </c>
    </row>
    <row r="695" spans="1:16" ht="45" customHeight="1">
      <c r="A695" s="65">
        <v>257</v>
      </c>
      <c r="B695" s="394" t="s">
        <v>1820</v>
      </c>
      <c r="C695" s="355" t="s">
        <v>1338</v>
      </c>
      <c r="D695" s="75" t="s">
        <v>1084</v>
      </c>
      <c r="E695" s="65" t="s">
        <v>1287</v>
      </c>
      <c r="F695" s="370">
        <v>2022</v>
      </c>
      <c r="G695" s="148">
        <v>2024</v>
      </c>
      <c r="H695" s="85">
        <v>1875000</v>
      </c>
      <c r="I695" s="85">
        <v>0</v>
      </c>
      <c r="J695" s="85">
        <v>187500</v>
      </c>
      <c r="K695" s="85"/>
      <c r="L695" s="85">
        <f t="shared" si="30"/>
        <v>18750</v>
      </c>
      <c r="M695" s="85">
        <f t="shared" si="31"/>
        <v>56250</v>
      </c>
      <c r="N695" s="85">
        <f t="shared" si="32"/>
        <v>56250</v>
      </c>
      <c r="O695" s="85">
        <f t="shared" si="33"/>
        <v>56250</v>
      </c>
      <c r="P695" s="387" t="s">
        <v>1079</v>
      </c>
    </row>
    <row r="696" spans="1:16" ht="45" customHeight="1">
      <c r="A696" s="65">
        <v>258</v>
      </c>
      <c r="B696" s="394" t="s">
        <v>1820</v>
      </c>
      <c r="C696" s="355" t="s">
        <v>1337</v>
      </c>
      <c r="D696" s="75" t="s">
        <v>1084</v>
      </c>
      <c r="E696" s="65" t="s">
        <v>1287</v>
      </c>
      <c r="F696" s="370">
        <v>2022</v>
      </c>
      <c r="G696" s="148">
        <v>2024</v>
      </c>
      <c r="H696" s="85">
        <v>1875000</v>
      </c>
      <c r="I696" s="85">
        <v>0</v>
      </c>
      <c r="J696" s="85">
        <v>187500</v>
      </c>
      <c r="K696" s="85"/>
      <c r="L696" s="85">
        <f t="shared" si="30"/>
        <v>18750</v>
      </c>
      <c r="M696" s="85">
        <f t="shared" si="31"/>
        <v>56250</v>
      </c>
      <c r="N696" s="85">
        <f t="shared" si="32"/>
        <v>56250</v>
      </c>
      <c r="O696" s="85">
        <f t="shared" si="33"/>
        <v>56250</v>
      </c>
      <c r="P696" s="387" t="s">
        <v>1079</v>
      </c>
    </row>
    <row r="697" spans="1:16" ht="45" customHeight="1">
      <c r="A697" s="65">
        <v>259</v>
      </c>
      <c r="B697" s="394" t="s">
        <v>1820</v>
      </c>
      <c r="C697" s="355" t="s">
        <v>1336</v>
      </c>
      <c r="D697" s="75" t="s">
        <v>1084</v>
      </c>
      <c r="E697" s="65" t="s">
        <v>1287</v>
      </c>
      <c r="F697" s="370">
        <v>2022</v>
      </c>
      <c r="G697" s="148">
        <v>2024</v>
      </c>
      <c r="H697" s="85">
        <v>1875000</v>
      </c>
      <c r="I697" s="85">
        <v>0</v>
      </c>
      <c r="J697" s="85">
        <v>187500</v>
      </c>
      <c r="K697" s="85"/>
      <c r="L697" s="85">
        <f t="shared" si="30"/>
        <v>18750</v>
      </c>
      <c r="M697" s="85">
        <f t="shared" si="31"/>
        <v>56250</v>
      </c>
      <c r="N697" s="85">
        <f t="shared" si="32"/>
        <v>56250</v>
      </c>
      <c r="O697" s="85">
        <f t="shared" si="33"/>
        <v>56250</v>
      </c>
      <c r="P697" s="387" t="s">
        <v>1079</v>
      </c>
    </row>
    <row r="698" spans="1:16" ht="45" customHeight="1">
      <c r="A698" s="65">
        <v>260</v>
      </c>
      <c r="B698" s="394" t="s">
        <v>1820</v>
      </c>
      <c r="C698" s="355" t="s">
        <v>1335</v>
      </c>
      <c r="D698" s="75" t="s">
        <v>1084</v>
      </c>
      <c r="E698" s="65" t="s">
        <v>1287</v>
      </c>
      <c r="F698" s="370">
        <v>2022</v>
      </c>
      <c r="G698" s="148">
        <v>2024</v>
      </c>
      <c r="H698" s="85">
        <v>1875000</v>
      </c>
      <c r="I698" s="85">
        <v>0</v>
      </c>
      <c r="J698" s="85">
        <v>187500</v>
      </c>
      <c r="K698" s="85"/>
      <c r="L698" s="85">
        <f t="shared" si="30"/>
        <v>18750</v>
      </c>
      <c r="M698" s="85">
        <f t="shared" si="31"/>
        <v>56250</v>
      </c>
      <c r="N698" s="85">
        <f t="shared" si="32"/>
        <v>56250</v>
      </c>
      <c r="O698" s="85">
        <f t="shared" si="33"/>
        <v>56250</v>
      </c>
      <c r="P698" s="387" t="s">
        <v>1079</v>
      </c>
    </row>
    <row r="699" spans="1:16" ht="45" customHeight="1">
      <c r="A699" s="65">
        <v>261</v>
      </c>
      <c r="B699" s="394" t="s">
        <v>1820</v>
      </c>
      <c r="C699" s="355" t="s">
        <v>1334</v>
      </c>
      <c r="D699" s="75" t="s">
        <v>1084</v>
      </c>
      <c r="E699" s="65" t="s">
        <v>1099</v>
      </c>
      <c r="F699" s="370">
        <v>2022</v>
      </c>
      <c r="G699" s="148">
        <v>2024</v>
      </c>
      <c r="H699" s="85">
        <v>3750000</v>
      </c>
      <c r="I699" s="85">
        <v>0</v>
      </c>
      <c r="J699" s="85">
        <v>375000</v>
      </c>
      <c r="K699" s="85"/>
      <c r="L699" s="85">
        <f t="shared" si="30"/>
        <v>37500</v>
      </c>
      <c r="M699" s="85">
        <f t="shared" si="31"/>
        <v>112500</v>
      </c>
      <c r="N699" s="85">
        <f t="shared" si="32"/>
        <v>112500</v>
      </c>
      <c r="O699" s="85">
        <f t="shared" si="33"/>
        <v>112500</v>
      </c>
      <c r="P699" s="387" t="s">
        <v>1079</v>
      </c>
    </row>
    <row r="700" spans="1:16" ht="45" customHeight="1">
      <c r="A700" s="65">
        <v>262</v>
      </c>
      <c r="B700" s="394" t="s">
        <v>1820</v>
      </c>
      <c r="C700" s="355" t="s">
        <v>1333</v>
      </c>
      <c r="D700" s="75" t="s">
        <v>411</v>
      </c>
      <c r="E700" s="65" t="s">
        <v>1102</v>
      </c>
      <c r="F700" s="370">
        <v>2022</v>
      </c>
      <c r="G700" s="148">
        <v>2024</v>
      </c>
      <c r="H700" s="85">
        <v>15495000</v>
      </c>
      <c r="I700" s="85">
        <v>0</v>
      </c>
      <c r="J700" s="85">
        <v>1549500</v>
      </c>
      <c r="K700" s="85"/>
      <c r="L700" s="85">
        <f t="shared" si="30"/>
        <v>154950</v>
      </c>
      <c r="M700" s="85">
        <f t="shared" si="31"/>
        <v>464850</v>
      </c>
      <c r="N700" s="85">
        <f t="shared" si="32"/>
        <v>464850</v>
      </c>
      <c r="O700" s="85">
        <f t="shared" si="33"/>
        <v>464850</v>
      </c>
      <c r="P700" s="387" t="s">
        <v>1079</v>
      </c>
    </row>
    <row r="701" spans="1:16" ht="45" customHeight="1">
      <c r="A701" s="65">
        <v>263</v>
      </c>
      <c r="B701" s="394" t="s">
        <v>1820</v>
      </c>
      <c r="C701" s="355" t="s">
        <v>1332</v>
      </c>
      <c r="D701" s="75" t="s">
        <v>421</v>
      </c>
      <c r="E701" s="65" t="s">
        <v>1099</v>
      </c>
      <c r="F701" s="370">
        <v>2022</v>
      </c>
      <c r="G701" s="148">
        <v>2024</v>
      </c>
      <c r="H701" s="85">
        <v>12480000</v>
      </c>
      <c r="I701" s="85">
        <v>0</v>
      </c>
      <c r="J701" s="85">
        <v>1248000</v>
      </c>
      <c r="K701" s="85"/>
      <c r="L701" s="85">
        <f t="shared" si="30"/>
        <v>124800</v>
      </c>
      <c r="M701" s="85">
        <f t="shared" si="31"/>
        <v>374400</v>
      </c>
      <c r="N701" s="85">
        <f t="shared" si="32"/>
        <v>374400</v>
      </c>
      <c r="O701" s="85">
        <f t="shared" si="33"/>
        <v>374400</v>
      </c>
      <c r="P701" s="387" t="s">
        <v>1331</v>
      </c>
    </row>
    <row r="702" spans="1:16" ht="45" customHeight="1">
      <c r="A702" s="65">
        <v>264</v>
      </c>
      <c r="B702" s="394" t="s">
        <v>1820</v>
      </c>
      <c r="C702" s="355" t="s">
        <v>1330</v>
      </c>
      <c r="D702" s="75" t="s">
        <v>428</v>
      </c>
      <c r="E702" s="65" t="s">
        <v>1099</v>
      </c>
      <c r="F702" s="370">
        <v>2022</v>
      </c>
      <c r="G702" s="148">
        <v>2024</v>
      </c>
      <c r="H702" s="85">
        <v>3750000</v>
      </c>
      <c r="I702" s="85">
        <v>0</v>
      </c>
      <c r="J702" s="85">
        <v>375000</v>
      </c>
      <c r="K702" s="85"/>
      <c r="L702" s="85">
        <f t="shared" si="30"/>
        <v>37500</v>
      </c>
      <c r="M702" s="85">
        <f t="shared" si="31"/>
        <v>112500</v>
      </c>
      <c r="N702" s="85">
        <f t="shared" si="32"/>
        <v>112500</v>
      </c>
      <c r="O702" s="85">
        <f t="shared" si="33"/>
        <v>112500</v>
      </c>
      <c r="P702" s="387" t="s">
        <v>1079</v>
      </c>
    </row>
    <row r="703" spans="1:16" ht="45" customHeight="1">
      <c r="A703" s="65">
        <v>265</v>
      </c>
      <c r="B703" s="394" t="s">
        <v>1820</v>
      </c>
      <c r="C703" s="355" t="s">
        <v>1329</v>
      </c>
      <c r="D703" s="75" t="s">
        <v>428</v>
      </c>
      <c r="E703" s="65" t="s">
        <v>1099</v>
      </c>
      <c r="F703" s="370">
        <v>2022</v>
      </c>
      <c r="G703" s="148">
        <v>2024</v>
      </c>
      <c r="H703" s="85">
        <v>3750000</v>
      </c>
      <c r="I703" s="85">
        <v>0</v>
      </c>
      <c r="J703" s="85">
        <v>375000</v>
      </c>
      <c r="K703" s="85"/>
      <c r="L703" s="85">
        <f t="shared" si="30"/>
        <v>37500</v>
      </c>
      <c r="M703" s="85">
        <f t="shared" si="31"/>
        <v>112500</v>
      </c>
      <c r="N703" s="85">
        <f t="shared" si="32"/>
        <v>112500</v>
      </c>
      <c r="O703" s="85">
        <f t="shared" si="33"/>
        <v>112500</v>
      </c>
      <c r="P703" s="387" t="s">
        <v>1079</v>
      </c>
    </row>
    <row r="704" spans="1:16" ht="45" customHeight="1">
      <c r="A704" s="65">
        <v>266</v>
      </c>
      <c r="B704" s="394" t="s">
        <v>1820</v>
      </c>
      <c r="C704" s="355" t="s">
        <v>1328</v>
      </c>
      <c r="D704" s="75" t="s">
        <v>417</v>
      </c>
      <c r="E704" s="65" t="s">
        <v>1089</v>
      </c>
      <c r="F704" s="370">
        <v>2022</v>
      </c>
      <c r="G704" s="148">
        <v>2024</v>
      </c>
      <c r="H704" s="85">
        <v>30000000</v>
      </c>
      <c r="I704" s="85">
        <v>0</v>
      </c>
      <c r="J704" s="85">
        <v>3000000</v>
      </c>
      <c r="K704" s="85"/>
      <c r="L704" s="85">
        <f t="shared" si="30"/>
        <v>300000</v>
      </c>
      <c r="M704" s="85">
        <f t="shared" si="31"/>
        <v>900000</v>
      </c>
      <c r="N704" s="85">
        <f t="shared" si="32"/>
        <v>900000</v>
      </c>
      <c r="O704" s="85">
        <f t="shared" si="33"/>
        <v>900000</v>
      </c>
      <c r="P704" s="387" t="s">
        <v>1079</v>
      </c>
    </row>
    <row r="705" spans="1:16" ht="45" customHeight="1">
      <c r="A705" s="65">
        <v>267</v>
      </c>
      <c r="B705" s="394" t="s">
        <v>1820</v>
      </c>
      <c r="C705" s="355" t="s">
        <v>1327</v>
      </c>
      <c r="D705" s="75" t="s">
        <v>417</v>
      </c>
      <c r="E705" s="65" t="s">
        <v>1287</v>
      </c>
      <c r="F705" s="370">
        <v>2022</v>
      </c>
      <c r="G705" s="148">
        <v>2024</v>
      </c>
      <c r="H705" s="85">
        <v>1875000</v>
      </c>
      <c r="I705" s="85">
        <v>0</v>
      </c>
      <c r="J705" s="85">
        <v>187500</v>
      </c>
      <c r="K705" s="85"/>
      <c r="L705" s="85">
        <f t="shared" si="30"/>
        <v>18750</v>
      </c>
      <c r="M705" s="85">
        <f t="shared" si="31"/>
        <v>56250</v>
      </c>
      <c r="N705" s="85">
        <f t="shared" si="32"/>
        <v>56250</v>
      </c>
      <c r="O705" s="85">
        <f t="shared" si="33"/>
        <v>56250</v>
      </c>
      <c r="P705" s="387" t="s">
        <v>1079</v>
      </c>
    </row>
    <row r="706" spans="1:16" ht="45" customHeight="1">
      <c r="A706" s="65">
        <v>268</v>
      </c>
      <c r="B706" s="394" t="s">
        <v>1820</v>
      </c>
      <c r="C706" s="355" t="s">
        <v>1326</v>
      </c>
      <c r="D706" s="75" t="s">
        <v>417</v>
      </c>
      <c r="E706" s="65" t="s">
        <v>1287</v>
      </c>
      <c r="F706" s="370">
        <v>2022</v>
      </c>
      <c r="G706" s="148">
        <v>2024</v>
      </c>
      <c r="H706" s="85">
        <v>1875000</v>
      </c>
      <c r="I706" s="85">
        <v>0</v>
      </c>
      <c r="J706" s="85">
        <v>187500</v>
      </c>
      <c r="K706" s="85"/>
      <c r="L706" s="85">
        <f t="shared" si="30"/>
        <v>18750</v>
      </c>
      <c r="M706" s="85">
        <f t="shared" si="31"/>
        <v>56250</v>
      </c>
      <c r="N706" s="85">
        <f t="shared" si="32"/>
        <v>56250</v>
      </c>
      <c r="O706" s="85">
        <f t="shared" si="33"/>
        <v>56250</v>
      </c>
      <c r="P706" s="387" t="s">
        <v>1079</v>
      </c>
    </row>
    <row r="707" spans="1:16" ht="45" customHeight="1">
      <c r="A707" s="65">
        <v>269</v>
      </c>
      <c r="B707" s="394" t="s">
        <v>1820</v>
      </c>
      <c r="C707" s="355" t="s">
        <v>1325</v>
      </c>
      <c r="D707" s="75" t="s">
        <v>417</v>
      </c>
      <c r="E707" s="65" t="s">
        <v>1287</v>
      </c>
      <c r="F707" s="370">
        <v>2022</v>
      </c>
      <c r="G707" s="148">
        <v>2024</v>
      </c>
      <c r="H707" s="85">
        <v>1875000</v>
      </c>
      <c r="I707" s="85">
        <v>0</v>
      </c>
      <c r="J707" s="85">
        <v>187500</v>
      </c>
      <c r="K707" s="85"/>
      <c r="L707" s="85">
        <f t="shared" si="30"/>
        <v>18750</v>
      </c>
      <c r="M707" s="85">
        <f t="shared" si="31"/>
        <v>56250</v>
      </c>
      <c r="N707" s="85">
        <f t="shared" si="32"/>
        <v>56250</v>
      </c>
      <c r="O707" s="85">
        <f t="shared" si="33"/>
        <v>56250</v>
      </c>
      <c r="P707" s="387" t="s">
        <v>1079</v>
      </c>
    </row>
    <row r="708" spans="1:16" ht="45" customHeight="1">
      <c r="A708" s="65">
        <v>270</v>
      </c>
      <c r="B708" s="394" t="s">
        <v>1820</v>
      </c>
      <c r="C708" s="355" t="s">
        <v>1324</v>
      </c>
      <c r="D708" s="75" t="s">
        <v>417</v>
      </c>
      <c r="E708" s="65" t="s">
        <v>1287</v>
      </c>
      <c r="F708" s="370">
        <v>2022</v>
      </c>
      <c r="G708" s="148">
        <v>2024</v>
      </c>
      <c r="H708" s="85">
        <v>1875000</v>
      </c>
      <c r="I708" s="85">
        <v>0</v>
      </c>
      <c r="J708" s="85">
        <v>187500</v>
      </c>
      <c r="K708" s="85"/>
      <c r="L708" s="85">
        <f t="shared" si="30"/>
        <v>18750</v>
      </c>
      <c r="M708" s="85">
        <f t="shared" si="31"/>
        <v>56250</v>
      </c>
      <c r="N708" s="85">
        <f t="shared" si="32"/>
        <v>56250</v>
      </c>
      <c r="O708" s="85">
        <f t="shared" si="33"/>
        <v>56250</v>
      </c>
      <c r="P708" s="387" t="s">
        <v>1079</v>
      </c>
    </row>
    <row r="709" spans="1:16" ht="45" customHeight="1">
      <c r="A709" s="65">
        <v>271</v>
      </c>
      <c r="B709" s="394" t="s">
        <v>1820</v>
      </c>
      <c r="C709" s="355" t="s">
        <v>1323</v>
      </c>
      <c r="D709" s="75" t="s">
        <v>417</v>
      </c>
      <c r="E709" s="65" t="s">
        <v>1099</v>
      </c>
      <c r="F709" s="370">
        <v>2022</v>
      </c>
      <c r="G709" s="148">
        <v>2024</v>
      </c>
      <c r="H709" s="85">
        <v>3750000</v>
      </c>
      <c r="I709" s="85">
        <v>0</v>
      </c>
      <c r="J709" s="85">
        <v>375000</v>
      </c>
      <c r="K709" s="85"/>
      <c r="L709" s="85">
        <f t="shared" si="30"/>
        <v>37500</v>
      </c>
      <c r="M709" s="85">
        <f t="shared" si="31"/>
        <v>112500</v>
      </c>
      <c r="N709" s="85">
        <f t="shared" si="32"/>
        <v>112500</v>
      </c>
      <c r="O709" s="85">
        <f t="shared" si="33"/>
        <v>112500</v>
      </c>
      <c r="P709" s="387" t="s">
        <v>1079</v>
      </c>
    </row>
    <row r="710" spans="1:16" ht="45" customHeight="1">
      <c r="A710" s="65">
        <v>272</v>
      </c>
      <c r="B710" s="394" t="s">
        <v>1820</v>
      </c>
      <c r="C710" s="355" t="s">
        <v>1322</v>
      </c>
      <c r="D710" s="75" t="s">
        <v>417</v>
      </c>
      <c r="E710" s="65" t="s">
        <v>1099</v>
      </c>
      <c r="F710" s="370">
        <v>2022</v>
      </c>
      <c r="G710" s="148">
        <v>2024</v>
      </c>
      <c r="H710" s="85">
        <v>3750000</v>
      </c>
      <c r="I710" s="85">
        <v>0</v>
      </c>
      <c r="J710" s="85">
        <v>375000</v>
      </c>
      <c r="K710" s="85"/>
      <c r="L710" s="85">
        <f t="shared" si="30"/>
        <v>37500</v>
      </c>
      <c r="M710" s="85">
        <f t="shared" si="31"/>
        <v>112500</v>
      </c>
      <c r="N710" s="85">
        <f t="shared" si="32"/>
        <v>112500</v>
      </c>
      <c r="O710" s="85">
        <f t="shared" si="33"/>
        <v>112500</v>
      </c>
      <c r="P710" s="387" t="s">
        <v>1079</v>
      </c>
    </row>
    <row r="711" spans="1:16" ht="45" customHeight="1">
      <c r="A711" s="65">
        <v>273</v>
      </c>
      <c r="B711" s="394" t="s">
        <v>1820</v>
      </c>
      <c r="C711" s="355" t="s">
        <v>1321</v>
      </c>
      <c r="D711" s="75" t="s">
        <v>417</v>
      </c>
      <c r="E711" s="65" t="s">
        <v>1287</v>
      </c>
      <c r="F711" s="370">
        <v>2022</v>
      </c>
      <c r="G711" s="148">
        <v>2024</v>
      </c>
      <c r="H711" s="85">
        <v>1875000</v>
      </c>
      <c r="I711" s="85">
        <v>0</v>
      </c>
      <c r="J711" s="85">
        <v>187500</v>
      </c>
      <c r="K711" s="85"/>
      <c r="L711" s="85">
        <f t="shared" ref="L711:L774" si="34">J711/10</f>
        <v>18750</v>
      </c>
      <c r="M711" s="85">
        <f t="shared" ref="M711:M774" si="35">(J711-L711)/3</f>
        <v>56250</v>
      </c>
      <c r="N711" s="85">
        <f t="shared" ref="N711:N774" si="36">(J711-L711)/3</f>
        <v>56250</v>
      </c>
      <c r="O711" s="85">
        <f t="shared" ref="O711:O774" si="37">(J711-L711)/3</f>
        <v>56250</v>
      </c>
      <c r="P711" s="387" t="s">
        <v>1079</v>
      </c>
    </row>
    <row r="712" spans="1:16" ht="45" customHeight="1">
      <c r="A712" s="65">
        <v>274</v>
      </c>
      <c r="B712" s="394" t="s">
        <v>1820</v>
      </c>
      <c r="C712" s="355" t="s">
        <v>1320</v>
      </c>
      <c r="D712" s="75" t="s">
        <v>394</v>
      </c>
      <c r="E712" s="65" t="s">
        <v>1089</v>
      </c>
      <c r="F712" s="370">
        <v>2022</v>
      </c>
      <c r="G712" s="148">
        <v>2024</v>
      </c>
      <c r="H712" s="85">
        <v>30000000</v>
      </c>
      <c r="I712" s="85">
        <v>0</v>
      </c>
      <c r="J712" s="85">
        <v>3000000</v>
      </c>
      <c r="K712" s="85"/>
      <c r="L712" s="85">
        <f t="shared" si="34"/>
        <v>300000</v>
      </c>
      <c r="M712" s="85">
        <f t="shared" si="35"/>
        <v>900000</v>
      </c>
      <c r="N712" s="85">
        <f t="shared" si="36"/>
        <v>900000</v>
      </c>
      <c r="O712" s="85">
        <f t="shared" si="37"/>
        <v>900000</v>
      </c>
      <c r="P712" s="387" t="s">
        <v>1079</v>
      </c>
    </row>
    <row r="713" spans="1:16" ht="45" customHeight="1">
      <c r="A713" s="65">
        <v>275</v>
      </c>
      <c r="B713" s="394" t="s">
        <v>1820</v>
      </c>
      <c r="C713" s="355" t="s">
        <v>1319</v>
      </c>
      <c r="D713" s="75" t="s">
        <v>394</v>
      </c>
      <c r="E713" s="65" t="s">
        <v>1099</v>
      </c>
      <c r="F713" s="370">
        <v>2022</v>
      </c>
      <c r="G713" s="148">
        <v>2024</v>
      </c>
      <c r="H713" s="85">
        <v>12480000</v>
      </c>
      <c r="I713" s="85">
        <v>0</v>
      </c>
      <c r="J713" s="85">
        <v>1248000</v>
      </c>
      <c r="K713" s="85"/>
      <c r="L713" s="85">
        <f t="shared" si="34"/>
        <v>124800</v>
      </c>
      <c r="M713" s="85">
        <f t="shared" si="35"/>
        <v>374400</v>
      </c>
      <c r="N713" s="85">
        <f t="shared" si="36"/>
        <v>374400</v>
      </c>
      <c r="O713" s="85">
        <f t="shared" si="37"/>
        <v>374400</v>
      </c>
      <c r="P713" s="387" t="s">
        <v>1079</v>
      </c>
    </row>
    <row r="714" spans="1:16" ht="45" customHeight="1">
      <c r="A714" s="65">
        <v>276</v>
      </c>
      <c r="B714" s="394" t="s">
        <v>1820</v>
      </c>
      <c r="C714" s="355" t="s">
        <v>1318</v>
      </c>
      <c r="D714" s="75" t="s">
        <v>394</v>
      </c>
      <c r="E714" s="65" t="s">
        <v>1089</v>
      </c>
      <c r="F714" s="370">
        <v>2022</v>
      </c>
      <c r="G714" s="148">
        <v>2024</v>
      </c>
      <c r="H714" s="85">
        <v>30000000</v>
      </c>
      <c r="I714" s="85">
        <v>0</v>
      </c>
      <c r="J714" s="85">
        <v>3000000</v>
      </c>
      <c r="K714" s="85"/>
      <c r="L714" s="85">
        <f t="shared" si="34"/>
        <v>300000</v>
      </c>
      <c r="M714" s="85">
        <f t="shared" si="35"/>
        <v>900000</v>
      </c>
      <c r="N714" s="85">
        <f t="shared" si="36"/>
        <v>900000</v>
      </c>
      <c r="O714" s="85">
        <f t="shared" si="37"/>
        <v>900000</v>
      </c>
      <c r="P714" s="387" t="s">
        <v>1079</v>
      </c>
    </row>
    <row r="715" spans="1:16" ht="45" customHeight="1">
      <c r="A715" s="65">
        <v>277</v>
      </c>
      <c r="B715" s="394" t="s">
        <v>1820</v>
      </c>
      <c r="C715" s="355" t="s">
        <v>1317</v>
      </c>
      <c r="D715" s="75" t="s">
        <v>394</v>
      </c>
      <c r="E715" s="65" t="s">
        <v>1089</v>
      </c>
      <c r="F715" s="370">
        <v>2022</v>
      </c>
      <c r="G715" s="148">
        <v>2024</v>
      </c>
      <c r="H715" s="85">
        <v>30000000</v>
      </c>
      <c r="I715" s="85">
        <v>0</v>
      </c>
      <c r="J715" s="85">
        <v>3000000</v>
      </c>
      <c r="K715" s="85"/>
      <c r="L715" s="85">
        <f t="shared" si="34"/>
        <v>300000</v>
      </c>
      <c r="M715" s="85">
        <f t="shared" si="35"/>
        <v>900000</v>
      </c>
      <c r="N715" s="85">
        <f t="shared" si="36"/>
        <v>900000</v>
      </c>
      <c r="O715" s="85">
        <f t="shared" si="37"/>
        <v>900000</v>
      </c>
      <c r="P715" s="387" t="s">
        <v>1079</v>
      </c>
    </row>
    <row r="716" spans="1:16" ht="45" customHeight="1">
      <c r="A716" s="65">
        <v>278</v>
      </c>
      <c r="B716" s="394" t="s">
        <v>1820</v>
      </c>
      <c r="C716" s="355" t="s">
        <v>1316</v>
      </c>
      <c r="D716" s="75" t="s">
        <v>394</v>
      </c>
      <c r="E716" s="65" t="s">
        <v>1089</v>
      </c>
      <c r="F716" s="370">
        <v>2022</v>
      </c>
      <c r="G716" s="148">
        <v>2024</v>
      </c>
      <c r="H716" s="85">
        <v>30000000</v>
      </c>
      <c r="I716" s="85">
        <v>0</v>
      </c>
      <c r="J716" s="85">
        <v>3000000</v>
      </c>
      <c r="K716" s="85"/>
      <c r="L716" s="85">
        <f t="shared" si="34"/>
        <v>300000</v>
      </c>
      <c r="M716" s="85">
        <f t="shared" si="35"/>
        <v>900000</v>
      </c>
      <c r="N716" s="85">
        <f t="shared" si="36"/>
        <v>900000</v>
      </c>
      <c r="O716" s="85">
        <f t="shared" si="37"/>
        <v>900000</v>
      </c>
      <c r="P716" s="387" t="s">
        <v>1300</v>
      </c>
    </row>
    <row r="717" spans="1:16" ht="45" customHeight="1">
      <c r="A717" s="65">
        <v>279</v>
      </c>
      <c r="B717" s="394" t="s">
        <v>1820</v>
      </c>
      <c r="C717" s="355" t="s">
        <v>1315</v>
      </c>
      <c r="D717" s="75" t="s">
        <v>394</v>
      </c>
      <c r="E717" s="65" t="s">
        <v>1089</v>
      </c>
      <c r="F717" s="370">
        <v>2022</v>
      </c>
      <c r="G717" s="148">
        <v>2024</v>
      </c>
      <c r="H717" s="85">
        <v>30000000</v>
      </c>
      <c r="I717" s="85">
        <v>0</v>
      </c>
      <c r="J717" s="85">
        <v>3000000</v>
      </c>
      <c r="K717" s="85"/>
      <c r="L717" s="85">
        <f t="shared" si="34"/>
        <v>300000</v>
      </c>
      <c r="M717" s="85">
        <f t="shared" si="35"/>
        <v>900000</v>
      </c>
      <c r="N717" s="85">
        <f t="shared" si="36"/>
        <v>900000</v>
      </c>
      <c r="O717" s="85">
        <f t="shared" si="37"/>
        <v>900000</v>
      </c>
      <c r="P717" s="387" t="s">
        <v>1079</v>
      </c>
    </row>
    <row r="718" spans="1:16" ht="45" customHeight="1">
      <c r="A718" s="65">
        <v>280</v>
      </c>
      <c r="B718" s="394" t="s">
        <v>1820</v>
      </c>
      <c r="C718" s="355" t="s">
        <v>1314</v>
      </c>
      <c r="D718" s="75" t="s">
        <v>394</v>
      </c>
      <c r="E718" s="65" t="s">
        <v>1089</v>
      </c>
      <c r="F718" s="370">
        <v>2022</v>
      </c>
      <c r="G718" s="148">
        <v>2024</v>
      </c>
      <c r="H718" s="85">
        <v>30000000</v>
      </c>
      <c r="I718" s="85">
        <v>0</v>
      </c>
      <c r="J718" s="85">
        <v>3000000</v>
      </c>
      <c r="K718" s="85"/>
      <c r="L718" s="85">
        <f t="shared" si="34"/>
        <v>300000</v>
      </c>
      <c r="M718" s="85">
        <f t="shared" si="35"/>
        <v>900000</v>
      </c>
      <c r="N718" s="85">
        <f t="shared" si="36"/>
        <v>900000</v>
      </c>
      <c r="O718" s="85">
        <f t="shared" si="37"/>
        <v>900000</v>
      </c>
      <c r="P718" s="387" t="s">
        <v>1079</v>
      </c>
    </row>
    <row r="719" spans="1:16" ht="45" customHeight="1">
      <c r="A719" s="65">
        <v>281</v>
      </c>
      <c r="B719" s="394" t="s">
        <v>1820</v>
      </c>
      <c r="C719" s="355" t="s">
        <v>1313</v>
      </c>
      <c r="D719" s="75" t="s">
        <v>394</v>
      </c>
      <c r="E719" s="65" t="s">
        <v>1089</v>
      </c>
      <c r="F719" s="370">
        <v>2022</v>
      </c>
      <c r="G719" s="148">
        <v>2024</v>
      </c>
      <c r="H719" s="85">
        <v>30000000</v>
      </c>
      <c r="I719" s="85">
        <v>0</v>
      </c>
      <c r="J719" s="85">
        <v>3000000</v>
      </c>
      <c r="K719" s="85"/>
      <c r="L719" s="85">
        <f t="shared" si="34"/>
        <v>300000</v>
      </c>
      <c r="M719" s="85">
        <f t="shared" si="35"/>
        <v>900000</v>
      </c>
      <c r="N719" s="85">
        <f t="shared" si="36"/>
        <v>900000</v>
      </c>
      <c r="O719" s="85">
        <f t="shared" si="37"/>
        <v>900000</v>
      </c>
      <c r="P719" s="387" t="s">
        <v>1289</v>
      </c>
    </row>
    <row r="720" spans="1:16" ht="45" customHeight="1">
      <c r="A720" s="65">
        <v>282</v>
      </c>
      <c r="B720" s="394" t="s">
        <v>1820</v>
      </c>
      <c r="C720" s="355" t="s">
        <v>1312</v>
      </c>
      <c r="D720" s="75" t="s">
        <v>394</v>
      </c>
      <c r="E720" s="65" t="s">
        <v>1099</v>
      </c>
      <c r="F720" s="370">
        <v>2022</v>
      </c>
      <c r="G720" s="148">
        <v>2024</v>
      </c>
      <c r="H720" s="85">
        <v>3750000</v>
      </c>
      <c r="I720" s="85">
        <v>0</v>
      </c>
      <c r="J720" s="85">
        <v>375000</v>
      </c>
      <c r="K720" s="85"/>
      <c r="L720" s="85">
        <f t="shared" si="34"/>
        <v>37500</v>
      </c>
      <c r="M720" s="85">
        <f t="shared" si="35"/>
        <v>112500</v>
      </c>
      <c r="N720" s="85">
        <f t="shared" si="36"/>
        <v>112500</v>
      </c>
      <c r="O720" s="85">
        <f t="shared" si="37"/>
        <v>112500</v>
      </c>
      <c r="P720" s="387" t="s">
        <v>1079</v>
      </c>
    </row>
    <row r="721" spans="1:16" ht="45" customHeight="1">
      <c r="A721" s="65">
        <v>283</v>
      </c>
      <c r="B721" s="394" t="s">
        <v>1820</v>
      </c>
      <c r="C721" s="355" t="s">
        <v>1311</v>
      </c>
      <c r="D721" s="75" t="s">
        <v>394</v>
      </c>
      <c r="E721" s="65" t="s">
        <v>1287</v>
      </c>
      <c r="F721" s="370">
        <v>2022</v>
      </c>
      <c r="G721" s="148">
        <v>2024</v>
      </c>
      <c r="H721" s="85">
        <v>1875000</v>
      </c>
      <c r="I721" s="85">
        <v>0</v>
      </c>
      <c r="J721" s="85">
        <v>187500</v>
      </c>
      <c r="K721" s="85"/>
      <c r="L721" s="85">
        <f t="shared" si="34"/>
        <v>18750</v>
      </c>
      <c r="M721" s="85">
        <f t="shared" si="35"/>
        <v>56250</v>
      </c>
      <c r="N721" s="85">
        <f t="shared" si="36"/>
        <v>56250</v>
      </c>
      <c r="O721" s="85">
        <f t="shared" si="37"/>
        <v>56250</v>
      </c>
      <c r="P721" s="387" t="s">
        <v>1079</v>
      </c>
    </row>
    <row r="722" spans="1:16" ht="45" customHeight="1">
      <c r="A722" s="65">
        <v>284</v>
      </c>
      <c r="B722" s="394" t="s">
        <v>1820</v>
      </c>
      <c r="C722" s="355" t="s">
        <v>1310</v>
      </c>
      <c r="D722" s="75" t="s">
        <v>394</v>
      </c>
      <c r="E722" s="65" t="s">
        <v>1287</v>
      </c>
      <c r="F722" s="370">
        <v>2022</v>
      </c>
      <c r="G722" s="148">
        <v>2024</v>
      </c>
      <c r="H722" s="85">
        <v>1875000</v>
      </c>
      <c r="I722" s="85">
        <v>0</v>
      </c>
      <c r="J722" s="85">
        <v>187500</v>
      </c>
      <c r="K722" s="85"/>
      <c r="L722" s="85">
        <f t="shared" si="34"/>
        <v>18750</v>
      </c>
      <c r="M722" s="85">
        <f t="shared" si="35"/>
        <v>56250</v>
      </c>
      <c r="N722" s="85">
        <f t="shared" si="36"/>
        <v>56250</v>
      </c>
      <c r="O722" s="85">
        <f t="shared" si="37"/>
        <v>56250</v>
      </c>
      <c r="P722" s="387" t="s">
        <v>1079</v>
      </c>
    </row>
    <row r="723" spans="1:16" ht="45" customHeight="1">
      <c r="A723" s="65">
        <v>285</v>
      </c>
      <c r="B723" s="394" t="s">
        <v>1820</v>
      </c>
      <c r="C723" s="355" t="s">
        <v>1309</v>
      </c>
      <c r="D723" s="75" t="s">
        <v>394</v>
      </c>
      <c r="E723" s="65" t="s">
        <v>1287</v>
      </c>
      <c r="F723" s="370">
        <v>2022</v>
      </c>
      <c r="G723" s="148">
        <v>2024</v>
      </c>
      <c r="H723" s="85">
        <v>1875000</v>
      </c>
      <c r="I723" s="85">
        <v>0</v>
      </c>
      <c r="J723" s="85">
        <v>187500</v>
      </c>
      <c r="K723" s="85"/>
      <c r="L723" s="85">
        <f t="shared" si="34"/>
        <v>18750</v>
      </c>
      <c r="M723" s="85">
        <f t="shared" si="35"/>
        <v>56250</v>
      </c>
      <c r="N723" s="85">
        <f t="shared" si="36"/>
        <v>56250</v>
      </c>
      <c r="O723" s="85">
        <f t="shared" si="37"/>
        <v>56250</v>
      </c>
      <c r="P723" s="387" t="s">
        <v>1079</v>
      </c>
    </row>
    <row r="724" spans="1:16" ht="45" customHeight="1">
      <c r="A724" s="65">
        <v>286</v>
      </c>
      <c r="B724" s="394" t="s">
        <v>1820</v>
      </c>
      <c r="C724" s="355" t="s">
        <v>1308</v>
      </c>
      <c r="D724" s="75" t="s">
        <v>394</v>
      </c>
      <c r="E724" s="65" t="s">
        <v>1287</v>
      </c>
      <c r="F724" s="370">
        <v>2022</v>
      </c>
      <c r="G724" s="148">
        <v>2024</v>
      </c>
      <c r="H724" s="85">
        <v>1875000</v>
      </c>
      <c r="I724" s="85">
        <v>0</v>
      </c>
      <c r="J724" s="85">
        <v>187500</v>
      </c>
      <c r="K724" s="85"/>
      <c r="L724" s="85">
        <f t="shared" si="34"/>
        <v>18750</v>
      </c>
      <c r="M724" s="85">
        <f t="shared" si="35"/>
        <v>56250</v>
      </c>
      <c r="N724" s="85">
        <f t="shared" si="36"/>
        <v>56250</v>
      </c>
      <c r="O724" s="85">
        <f t="shared" si="37"/>
        <v>56250</v>
      </c>
      <c r="P724" s="387" t="s">
        <v>1079</v>
      </c>
    </row>
    <row r="725" spans="1:16" ht="45" customHeight="1">
      <c r="A725" s="65">
        <v>287</v>
      </c>
      <c r="B725" s="394" t="s">
        <v>1820</v>
      </c>
      <c r="C725" s="355" t="s">
        <v>1307</v>
      </c>
      <c r="D725" s="75" t="s">
        <v>394</v>
      </c>
      <c r="E725" s="65" t="s">
        <v>1287</v>
      </c>
      <c r="F725" s="370">
        <v>2022</v>
      </c>
      <c r="G725" s="148">
        <v>2024</v>
      </c>
      <c r="H725" s="85">
        <v>1875000</v>
      </c>
      <c r="I725" s="85">
        <v>0</v>
      </c>
      <c r="J725" s="85">
        <v>187500</v>
      </c>
      <c r="K725" s="85"/>
      <c r="L725" s="85">
        <f t="shared" si="34"/>
        <v>18750</v>
      </c>
      <c r="M725" s="85">
        <f t="shared" si="35"/>
        <v>56250</v>
      </c>
      <c r="N725" s="85">
        <f t="shared" si="36"/>
        <v>56250</v>
      </c>
      <c r="O725" s="85">
        <f t="shared" si="37"/>
        <v>56250</v>
      </c>
      <c r="P725" s="387" t="s">
        <v>1079</v>
      </c>
    </row>
    <row r="726" spans="1:16" ht="45" customHeight="1">
      <c r="A726" s="65">
        <v>288</v>
      </c>
      <c r="B726" s="394" t="s">
        <v>1820</v>
      </c>
      <c r="C726" s="355" t="s">
        <v>1306</v>
      </c>
      <c r="D726" s="75" t="s">
        <v>418</v>
      </c>
      <c r="E726" s="65" t="s">
        <v>1099</v>
      </c>
      <c r="F726" s="370">
        <v>2022</v>
      </c>
      <c r="G726" s="148">
        <v>2024</v>
      </c>
      <c r="H726" s="85">
        <v>12480000</v>
      </c>
      <c r="I726" s="85">
        <v>0</v>
      </c>
      <c r="J726" s="85">
        <v>1248000</v>
      </c>
      <c r="K726" s="85"/>
      <c r="L726" s="85">
        <f t="shared" si="34"/>
        <v>124800</v>
      </c>
      <c r="M726" s="85">
        <f t="shared" si="35"/>
        <v>374400</v>
      </c>
      <c r="N726" s="85">
        <f t="shared" si="36"/>
        <v>374400</v>
      </c>
      <c r="O726" s="85">
        <f t="shared" si="37"/>
        <v>374400</v>
      </c>
      <c r="P726" s="387" t="s">
        <v>1292</v>
      </c>
    </row>
    <row r="727" spans="1:16" ht="45" customHeight="1">
      <c r="A727" s="65">
        <v>289</v>
      </c>
      <c r="B727" s="394" t="s">
        <v>1820</v>
      </c>
      <c r="C727" s="355" t="s">
        <v>1305</v>
      </c>
      <c r="D727" s="75" t="s">
        <v>418</v>
      </c>
      <c r="E727" s="65" t="s">
        <v>1089</v>
      </c>
      <c r="F727" s="370">
        <v>2022</v>
      </c>
      <c r="G727" s="148">
        <v>2024</v>
      </c>
      <c r="H727" s="85">
        <v>30000000</v>
      </c>
      <c r="I727" s="85">
        <v>0</v>
      </c>
      <c r="J727" s="85">
        <v>3000000</v>
      </c>
      <c r="K727" s="85"/>
      <c r="L727" s="85">
        <f t="shared" si="34"/>
        <v>300000</v>
      </c>
      <c r="M727" s="85">
        <f t="shared" si="35"/>
        <v>900000</v>
      </c>
      <c r="N727" s="85">
        <f t="shared" si="36"/>
        <v>900000</v>
      </c>
      <c r="O727" s="85">
        <f t="shared" si="37"/>
        <v>900000</v>
      </c>
      <c r="P727" s="387" t="s">
        <v>1304</v>
      </c>
    </row>
    <row r="728" spans="1:16" ht="45" customHeight="1">
      <c r="A728" s="65">
        <v>290</v>
      </c>
      <c r="B728" s="394" t="s">
        <v>1820</v>
      </c>
      <c r="C728" s="355" t="s">
        <v>1303</v>
      </c>
      <c r="D728" s="75" t="s">
        <v>418</v>
      </c>
      <c r="E728" s="65" t="s">
        <v>1089</v>
      </c>
      <c r="F728" s="370">
        <v>2022</v>
      </c>
      <c r="G728" s="148">
        <v>2024</v>
      </c>
      <c r="H728" s="85">
        <v>30000000</v>
      </c>
      <c r="I728" s="85">
        <v>0</v>
      </c>
      <c r="J728" s="85">
        <v>3000000</v>
      </c>
      <c r="K728" s="85"/>
      <c r="L728" s="85">
        <f t="shared" si="34"/>
        <v>300000</v>
      </c>
      <c r="M728" s="85">
        <f t="shared" si="35"/>
        <v>900000</v>
      </c>
      <c r="N728" s="85">
        <f t="shared" si="36"/>
        <v>900000</v>
      </c>
      <c r="O728" s="85">
        <f t="shared" si="37"/>
        <v>900000</v>
      </c>
      <c r="P728" s="387" t="s">
        <v>1302</v>
      </c>
    </row>
    <row r="729" spans="1:16" ht="45" customHeight="1">
      <c r="A729" s="65">
        <v>291</v>
      </c>
      <c r="B729" s="394" t="s">
        <v>1820</v>
      </c>
      <c r="C729" s="355" t="s">
        <v>1301</v>
      </c>
      <c r="D729" s="75" t="s">
        <v>418</v>
      </c>
      <c r="E729" s="65" t="s">
        <v>1099</v>
      </c>
      <c r="F729" s="370">
        <v>2022</v>
      </c>
      <c r="G729" s="148">
        <v>2024</v>
      </c>
      <c r="H729" s="85">
        <v>12480000</v>
      </c>
      <c r="I729" s="85">
        <v>0</v>
      </c>
      <c r="J729" s="85">
        <v>1248000</v>
      </c>
      <c r="K729" s="85"/>
      <c r="L729" s="85">
        <f t="shared" si="34"/>
        <v>124800</v>
      </c>
      <c r="M729" s="85">
        <f t="shared" si="35"/>
        <v>374400</v>
      </c>
      <c r="N729" s="85">
        <f t="shared" si="36"/>
        <v>374400</v>
      </c>
      <c r="O729" s="85">
        <f t="shared" si="37"/>
        <v>374400</v>
      </c>
      <c r="P729" s="387" t="s">
        <v>1300</v>
      </c>
    </row>
    <row r="730" spans="1:16" ht="45" customHeight="1">
      <c r="A730" s="65">
        <v>292</v>
      </c>
      <c r="B730" s="394" t="s">
        <v>1820</v>
      </c>
      <c r="C730" s="355" t="s">
        <v>1299</v>
      </c>
      <c r="D730" s="75" t="s">
        <v>418</v>
      </c>
      <c r="E730" s="65" t="s">
        <v>1287</v>
      </c>
      <c r="F730" s="370">
        <v>2022</v>
      </c>
      <c r="G730" s="148">
        <v>2024</v>
      </c>
      <c r="H730" s="85">
        <v>1875000</v>
      </c>
      <c r="I730" s="85">
        <v>0</v>
      </c>
      <c r="J730" s="85">
        <v>187500</v>
      </c>
      <c r="K730" s="85"/>
      <c r="L730" s="85">
        <f t="shared" si="34"/>
        <v>18750</v>
      </c>
      <c r="M730" s="85">
        <f t="shared" si="35"/>
        <v>56250</v>
      </c>
      <c r="N730" s="85">
        <f t="shared" si="36"/>
        <v>56250</v>
      </c>
      <c r="O730" s="85">
        <f t="shared" si="37"/>
        <v>56250</v>
      </c>
      <c r="P730" s="387" t="s">
        <v>1079</v>
      </c>
    </row>
    <row r="731" spans="1:16" ht="45" customHeight="1">
      <c r="A731" s="65">
        <v>293</v>
      </c>
      <c r="B731" s="394" t="s">
        <v>1820</v>
      </c>
      <c r="C731" s="355" t="s">
        <v>1298</v>
      </c>
      <c r="D731" s="75" t="s">
        <v>418</v>
      </c>
      <c r="E731" s="65" t="s">
        <v>1287</v>
      </c>
      <c r="F731" s="370">
        <v>2022</v>
      </c>
      <c r="G731" s="148">
        <v>2024</v>
      </c>
      <c r="H731" s="85">
        <v>1875000</v>
      </c>
      <c r="I731" s="85">
        <v>0</v>
      </c>
      <c r="J731" s="85">
        <v>187500</v>
      </c>
      <c r="K731" s="85"/>
      <c r="L731" s="85">
        <f t="shared" si="34"/>
        <v>18750</v>
      </c>
      <c r="M731" s="85">
        <f t="shared" si="35"/>
        <v>56250</v>
      </c>
      <c r="N731" s="85">
        <f t="shared" si="36"/>
        <v>56250</v>
      </c>
      <c r="O731" s="85">
        <f t="shared" si="37"/>
        <v>56250</v>
      </c>
      <c r="P731" s="387" t="s">
        <v>1079</v>
      </c>
    </row>
    <row r="732" spans="1:16" ht="45" customHeight="1">
      <c r="A732" s="65">
        <v>294</v>
      </c>
      <c r="B732" s="394" t="s">
        <v>1820</v>
      </c>
      <c r="C732" s="355" t="s">
        <v>1297</v>
      </c>
      <c r="D732" s="75" t="s">
        <v>418</v>
      </c>
      <c r="E732" s="65" t="s">
        <v>1287</v>
      </c>
      <c r="F732" s="370">
        <v>2022</v>
      </c>
      <c r="G732" s="148">
        <v>2024</v>
      </c>
      <c r="H732" s="85">
        <v>1875000</v>
      </c>
      <c r="I732" s="85">
        <v>0</v>
      </c>
      <c r="J732" s="85">
        <v>187500</v>
      </c>
      <c r="K732" s="85"/>
      <c r="L732" s="85">
        <f t="shared" si="34"/>
        <v>18750</v>
      </c>
      <c r="M732" s="85">
        <f t="shared" si="35"/>
        <v>56250</v>
      </c>
      <c r="N732" s="85">
        <f t="shared" si="36"/>
        <v>56250</v>
      </c>
      <c r="O732" s="85">
        <f t="shared" si="37"/>
        <v>56250</v>
      </c>
      <c r="P732" s="387" t="s">
        <v>1079</v>
      </c>
    </row>
    <row r="733" spans="1:16" ht="45" customHeight="1">
      <c r="A733" s="65">
        <v>295</v>
      </c>
      <c r="B733" s="394" t="s">
        <v>1820</v>
      </c>
      <c r="C733" s="355" t="s">
        <v>1296</v>
      </c>
      <c r="D733" s="75" t="s">
        <v>418</v>
      </c>
      <c r="E733" s="65" t="s">
        <v>1287</v>
      </c>
      <c r="F733" s="370">
        <v>2022</v>
      </c>
      <c r="G733" s="148">
        <v>2024</v>
      </c>
      <c r="H733" s="85">
        <v>1875000</v>
      </c>
      <c r="I733" s="85">
        <v>0</v>
      </c>
      <c r="J733" s="85">
        <v>187500</v>
      </c>
      <c r="K733" s="85"/>
      <c r="L733" s="85">
        <f t="shared" si="34"/>
        <v>18750</v>
      </c>
      <c r="M733" s="85">
        <f t="shared" si="35"/>
        <v>56250</v>
      </c>
      <c r="N733" s="85">
        <f t="shared" si="36"/>
        <v>56250</v>
      </c>
      <c r="O733" s="85">
        <f t="shared" si="37"/>
        <v>56250</v>
      </c>
      <c r="P733" s="387" t="s">
        <v>1079</v>
      </c>
    </row>
    <row r="734" spans="1:16" ht="45" customHeight="1">
      <c r="A734" s="65">
        <v>296</v>
      </c>
      <c r="B734" s="394" t="s">
        <v>1820</v>
      </c>
      <c r="C734" s="355" t="s">
        <v>1295</v>
      </c>
      <c r="D734" s="75" t="s">
        <v>629</v>
      </c>
      <c r="E734" s="65" t="s">
        <v>1089</v>
      </c>
      <c r="F734" s="370">
        <v>2022</v>
      </c>
      <c r="G734" s="148">
        <v>2024</v>
      </c>
      <c r="H734" s="85">
        <v>30000000</v>
      </c>
      <c r="I734" s="85">
        <v>0</v>
      </c>
      <c r="J734" s="85">
        <v>3000000</v>
      </c>
      <c r="K734" s="85"/>
      <c r="L734" s="85">
        <f t="shared" si="34"/>
        <v>300000</v>
      </c>
      <c r="M734" s="85">
        <f t="shared" si="35"/>
        <v>900000</v>
      </c>
      <c r="N734" s="85">
        <f t="shared" si="36"/>
        <v>900000</v>
      </c>
      <c r="O734" s="85">
        <f t="shared" si="37"/>
        <v>900000</v>
      </c>
      <c r="P734" s="387" t="s">
        <v>1294</v>
      </c>
    </row>
    <row r="735" spans="1:16" ht="45" customHeight="1">
      <c r="A735" s="65">
        <v>297</v>
      </c>
      <c r="B735" s="394" t="s">
        <v>1820</v>
      </c>
      <c r="C735" s="355" t="s">
        <v>1293</v>
      </c>
      <c r="D735" s="75" t="s">
        <v>629</v>
      </c>
      <c r="E735" s="65" t="s">
        <v>1089</v>
      </c>
      <c r="F735" s="370">
        <v>2022</v>
      </c>
      <c r="G735" s="148">
        <v>2024</v>
      </c>
      <c r="H735" s="85">
        <v>30000000</v>
      </c>
      <c r="I735" s="85">
        <v>0</v>
      </c>
      <c r="J735" s="85">
        <v>3000000</v>
      </c>
      <c r="K735" s="85"/>
      <c r="L735" s="85">
        <f t="shared" si="34"/>
        <v>300000</v>
      </c>
      <c r="M735" s="85">
        <f t="shared" si="35"/>
        <v>900000</v>
      </c>
      <c r="N735" s="85">
        <f t="shared" si="36"/>
        <v>900000</v>
      </c>
      <c r="O735" s="85">
        <f t="shared" si="37"/>
        <v>900000</v>
      </c>
      <c r="P735" s="387" t="s">
        <v>1292</v>
      </c>
    </row>
    <row r="736" spans="1:16" ht="45" customHeight="1">
      <c r="A736" s="65">
        <v>298</v>
      </c>
      <c r="B736" s="394" t="s">
        <v>1820</v>
      </c>
      <c r="C736" s="355" t="s">
        <v>1291</v>
      </c>
      <c r="D736" s="75" t="s">
        <v>629</v>
      </c>
      <c r="E736" s="65" t="s">
        <v>1089</v>
      </c>
      <c r="F736" s="370">
        <v>2022</v>
      </c>
      <c r="G736" s="148">
        <v>2024</v>
      </c>
      <c r="H736" s="85">
        <v>30000000</v>
      </c>
      <c r="I736" s="85">
        <v>0</v>
      </c>
      <c r="J736" s="85">
        <v>3000000</v>
      </c>
      <c r="K736" s="85"/>
      <c r="L736" s="85">
        <f t="shared" si="34"/>
        <v>300000</v>
      </c>
      <c r="M736" s="85">
        <f t="shared" si="35"/>
        <v>900000</v>
      </c>
      <c r="N736" s="85">
        <f t="shared" si="36"/>
        <v>900000</v>
      </c>
      <c r="O736" s="85">
        <f t="shared" si="37"/>
        <v>900000</v>
      </c>
      <c r="P736" s="387" t="s">
        <v>1289</v>
      </c>
    </row>
    <row r="737" spans="1:16" ht="45" customHeight="1">
      <c r="A737" s="65">
        <v>299</v>
      </c>
      <c r="B737" s="394" t="s">
        <v>1820</v>
      </c>
      <c r="C737" s="355" t="s">
        <v>1290</v>
      </c>
      <c r="D737" s="75" t="s">
        <v>629</v>
      </c>
      <c r="E737" s="65" t="s">
        <v>1099</v>
      </c>
      <c r="F737" s="370">
        <v>2022</v>
      </c>
      <c r="G737" s="148">
        <v>2024</v>
      </c>
      <c r="H737" s="85">
        <v>12480000</v>
      </c>
      <c r="I737" s="85">
        <v>0</v>
      </c>
      <c r="J737" s="85">
        <v>1248000</v>
      </c>
      <c r="K737" s="85"/>
      <c r="L737" s="85">
        <f t="shared" si="34"/>
        <v>124800</v>
      </c>
      <c r="M737" s="85">
        <f t="shared" si="35"/>
        <v>374400</v>
      </c>
      <c r="N737" s="85">
        <f t="shared" si="36"/>
        <v>374400</v>
      </c>
      <c r="O737" s="85">
        <f t="shared" si="37"/>
        <v>374400</v>
      </c>
      <c r="P737" s="387" t="s">
        <v>1289</v>
      </c>
    </row>
    <row r="738" spans="1:16" ht="45" customHeight="1">
      <c r="A738" s="65">
        <v>300</v>
      </c>
      <c r="B738" s="394" t="s">
        <v>1820</v>
      </c>
      <c r="C738" s="355" t="s">
        <v>1288</v>
      </c>
      <c r="D738" s="75" t="s">
        <v>629</v>
      </c>
      <c r="E738" s="65" t="s">
        <v>1287</v>
      </c>
      <c r="F738" s="370">
        <v>2022</v>
      </c>
      <c r="G738" s="148">
        <v>2024</v>
      </c>
      <c r="H738" s="85">
        <v>1875000</v>
      </c>
      <c r="I738" s="85">
        <v>0</v>
      </c>
      <c r="J738" s="85">
        <v>187500</v>
      </c>
      <c r="K738" s="85"/>
      <c r="L738" s="85">
        <f t="shared" si="34"/>
        <v>18750</v>
      </c>
      <c r="M738" s="85">
        <f t="shared" si="35"/>
        <v>56250</v>
      </c>
      <c r="N738" s="85">
        <f t="shared" si="36"/>
        <v>56250</v>
      </c>
      <c r="O738" s="85">
        <f t="shared" si="37"/>
        <v>56250</v>
      </c>
      <c r="P738" s="387" t="s">
        <v>1079</v>
      </c>
    </row>
    <row r="739" spans="1:16" ht="45" customHeight="1">
      <c r="A739" s="65">
        <v>301</v>
      </c>
      <c r="B739" s="394" t="s">
        <v>1820</v>
      </c>
      <c r="C739" s="363" t="s">
        <v>1557</v>
      </c>
      <c r="D739" s="301" t="s">
        <v>629</v>
      </c>
      <c r="E739" s="65" t="s">
        <v>1287</v>
      </c>
      <c r="F739" s="148">
        <v>2022</v>
      </c>
      <c r="G739" s="370">
        <v>2024</v>
      </c>
      <c r="H739" s="85">
        <v>1875000</v>
      </c>
      <c r="I739" s="85">
        <v>0</v>
      </c>
      <c r="J739" s="85">
        <v>187500</v>
      </c>
      <c r="K739" s="85"/>
      <c r="L739" s="85">
        <f t="shared" si="34"/>
        <v>18750</v>
      </c>
      <c r="M739" s="85">
        <f t="shared" si="35"/>
        <v>56250</v>
      </c>
      <c r="N739" s="85">
        <f t="shared" si="36"/>
        <v>56250</v>
      </c>
      <c r="O739" s="85">
        <f t="shared" si="37"/>
        <v>56250</v>
      </c>
      <c r="P739" s="382" t="s">
        <v>1079</v>
      </c>
    </row>
    <row r="740" spans="1:16" ht="45" customHeight="1">
      <c r="A740" s="65">
        <v>302</v>
      </c>
      <c r="B740" s="394" t="s">
        <v>1820</v>
      </c>
      <c r="C740" s="363" t="s">
        <v>1556</v>
      </c>
      <c r="D740" s="301" t="s">
        <v>629</v>
      </c>
      <c r="E740" s="65" t="s">
        <v>1099</v>
      </c>
      <c r="F740" s="148">
        <v>2022</v>
      </c>
      <c r="G740" s="370">
        <v>2024</v>
      </c>
      <c r="H740" s="85">
        <v>3750000</v>
      </c>
      <c r="I740" s="85">
        <v>0</v>
      </c>
      <c r="J740" s="85">
        <v>375000</v>
      </c>
      <c r="K740" s="85"/>
      <c r="L740" s="85">
        <f t="shared" si="34"/>
        <v>37500</v>
      </c>
      <c r="M740" s="85">
        <f t="shared" si="35"/>
        <v>112500</v>
      </c>
      <c r="N740" s="85">
        <f t="shared" si="36"/>
        <v>112500</v>
      </c>
      <c r="O740" s="85">
        <f t="shared" si="37"/>
        <v>112500</v>
      </c>
      <c r="P740" s="382" t="s">
        <v>1079</v>
      </c>
    </row>
    <row r="741" spans="1:16" ht="45" customHeight="1">
      <c r="A741" s="65">
        <v>303</v>
      </c>
      <c r="B741" s="394" t="s">
        <v>1820</v>
      </c>
      <c r="C741" s="363" t="s">
        <v>1555</v>
      </c>
      <c r="D741" s="301" t="s">
        <v>629</v>
      </c>
      <c r="E741" s="65" t="s">
        <v>1287</v>
      </c>
      <c r="F741" s="148">
        <v>2022</v>
      </c>
      <c r="G741" s="370">
        <v>2024</v>
      </c>
      <c r="H741" s="85">
        <v>1875000</v>
      </c>
      <c r="I741" s="85">
        <v>0</v>
      </c>
      <c r="J741" s="85">
        <v>187500</v>
      </c>
      <c r="K741" s="85"/>
      <c r="L741" s="85">
        <f t="shared" si="34"/>
        <v>18750</v>
      </c>
      <c r="M741" s="85">
        <f t="shared" si="35"/>
        <v>56250</v>
      </c>
      <c r="N741" s="85">
        <f t="shared" si="36"/>
        <v>56250</v>
      </c>
      <c r="O741" s="85">
        <f t="shared" si="37"/>
        <v>56250</v>
      </c>
      <c r="P741" s="382" t="s">
        <v>1079</v>
      </c>
    </row>
    <row r="742" spans="1:16" ht="45" customHeight="1">
      <c r="A742" s="65">
        <v>304</v>
      </c>
      <c r="B742" s="394" t="s">
        <v>1820</v>
      </c>
      <c r="C742" s="363" t="s">
        <v>1554</v>
      </c>
      <c r="D742" s="301" t="s">
        <v>629</v>
      </c>
      <c r="E742" s="65" t="s">
        <v>1287</v>
      </c>
      <c r="F742" s="148">
        <v>2022</v>
      </c>
      <c r="G742" s="370">
        <v>2024</v>
      </c>
      <c r="H742" s="85">
        <v>1875000</v>
      </c>
      <c r="I742" s="85">
        <v>0</v>
      </c>
      <c r="J742" s="85">
        <v>187500</v>
      </c>
      <c r="K742" s="85"/>
      <c r="L742" s="85">
        <f t="shared" si="34"/>
        <v>18750</v>
      </c>
      <c r="M742" s="85">
        <f t="shared" si="35"/>
        <v>56250</v>
      </c>
      <c r="N742" s="85">
        <f t="shared" si="36"/>
        <v>56250</v>
      </c>
      <c r="O742" s="85">
        <f t="shared" si="37"/>
        <v>56250</v>
      </c>
      <c r="P742" s="382" t="s">
        <v>1079</v>
      </c>
    </row>
    <row r="743" spans="1:16" ht="45" customHeight="1">
      <c r="A743" s="65">
        <v>305</v>
      </c>
      <c r="B743" s="394" t="s">
        <v>1820</v>
      </c>
      <c r="C743" s="363" t="s">
        <v>1553</v>
      </c>
      <c r="D743" s="301" t="s">
        <v>629</v>
      </c>
      <c r="E743" s="65" t="s">
        <v>1287</v>
      </c>
      <c r="F743" s="148">
        <v>2022</v>
      </c>
      <c r="G743" s="370">
        <v>2024</v>
      </c>
      <c r="H743" s="85">
        <v>1875000</v>
      </c>
      <c r="I743" s="85">
        <v>0</v>
      </c>
      <c r="J743" s="85">
        <v>187500</v>
      </c>
      <c r="K743" s="85"/>
      <c r="L743" s="85">
        <f t="shared" si="34"/>
        <v>18750</v>
      </c>
      <c r="M743" s="85">
        <f t="shared" si="35"/>
        <v>56250</v>
      </c>
      <c r="N743" s="85">
        <f t="shared" si="36"/>
        <v>56250</v>
      </c>
      <c r="O743" s="85">
        <f t="shared" si="37"/>
        <v>56250</v>
      </c>
      <c r="P743" s="382" t="s">
        <v>1079</v>
      </c>
    </row>
    <row r="744" spans="1:16" ht="45" customHeight="1">
      <c r="A744" s="65">
        <v>306</v>
      </c>
      <c r="B744" s="394" t="s">
        <v>1820</v>
      </c>
      <c r="C744" s="363" t="s">
        <v>1552</v>
      </c>
      <c r="D744" s="301" t="s">
        <v>629</v>
      </c>
      <c r="E744" s="65" t="s">
        <v>1287</v>
      </c>
      <c r="F744" s="148">
        <v>2022</v>
      </c>
      <c r="G744" s="370">
        <v>2024</v>
      </c>
      <c r="H744" s="85">
        <v>1875000</v>
      </c>
      <c r="I744" s="85">
        <v>0</v>
      </c>
      <c r="J744" s="85">
        <v>187500</v>
      </c>
      <c r="K744" s="85"/>
      <c r="L744" s="85">
        <f t="shared" si="34"/>
        <v>18750</v>
      </c>
      <c r="M744" s="85">
        <f t="shared" si="35"/>
        <v>56250</v>
      </c>
      <c r="N744" s="85">
        <f t="shared" si="36"/>
        <v>56250</v>
      </c>
      <c r="O744" s="85">
        <f t="shared" si="37"/>
        <v>56250</v>
      </c>
      <c r="P744" s="382" t="s">
        <v>1079</v>
      </c>
    </row>
    <row r="745" spans="1:16" ht="45" customHeight="1">
      <c r="A745" s="65">
        <v>307</v>
      </c>
      <c r="B745" s="394" t="s">
        <v>1820</v>
      </c>
      <c r="C745" s="363" t="s">
        <v>1551</v>
      </c>
      <c r="D745" s="301" t="s">
        <v>415</v>
      </c>
      <c r="E745" s="65" t="s">
        <v>1099</v>
      </c>
      <c r="F745" s="148">
        <v>2022</v>
      </c>
      <c r="G745" s="370">
        <v>2024</v>
      </c>
      <c r="H745" s="85">
        <v>12480000</v>
      </c>
      <c r="I745" s="85">
        <v>0</v>
      </c>
      <c r="J745" s="85">
        <v>1248000</v>
      </c>
      <c r="K745" s="85"/>
      <c r="L745" s="85">
        <f t="shared" si="34"/>
        <v>124800</v>
      </c>
      <c r="M745" s="85">
        <f t="shared" si="35"/>
        <v>374400</v>
      </c>
      <c r="N745" s="85">
        <f t="shared" si="36"/>
        <v>374400</v>
      </c>
      <c r="O745" s="85">
        <f t="shared" si="37"/>
        <v>374400</v>
      </c>
      <c r="P745" s="382" t="s">
        <v>1079</v>
      </c>
    </row>
    <row r="746" spans="1:16" ht="45" customHeight="1">
      <c r="A746" s="65">
        <v>308</v>
      </c>
      <c r="B746" s="394" t="s">
        <v>1820</v>
      </c>
      <c r="C746" s="363" t="s">
        <v>1550</v>
      </c>
      <c r="D746" s="301" t="s">
        <v>415</v>
      </c>
      <c r="E746" s="65" t="s">
        <v>1099</v>
      </c>
      <c r="F746" s="148">
        <v>2022</v>
      </c>
      <c r="G746" s="370">
        <v>2024</v>
      </c>
      <c r="H746" s="85">
        <v>12480000</v>
      </c>
      <c r="I746" s="85">
        <v>0</v>
      </c>
      <c r="J746" s="85">
        <v>1248000</v>
      </c>
      <c r="K746" s="85"/>
      <c r="L746" s="85">
        <f t="shared" si="34"/>
        <v>124800</v>
      </c>
      <c r="M746" s="85">
        <f t="shared" si="35"/>
        <v>374400</v>
      </c>
      <c r="N746" s="85">
        <f t="shared" si="36"/>
        <v>374400</v>
      </c>
      <c r="O746" s="85">
        <f t="shared" si="37"/>
        <v>374400</v>
      </c>
      <c r="P746" s="382" t="s">
        <v>1543</v>
      </c>
    </row>
    <row r="747" spans="1:16" ht="45" customHeight="1">
      <c r="A747" s="65">
        <v>309</v>
      </c>
      <c r="B747" s="394" t="s">
        <v>1820</v>
      </c>
      <c r="C747" s="363" t="s">
        <v>1549</v>
      </c>
      <c r="D747" s="301" t="s">
        <v>415</v>
      </c>
      <c r="E747" s="65" t="s">
        <v>1089</v>
      </c>
      <c r="F747" s="148">
        <v>2022</v>
      </c>
      <c r="G747" s="370">
        <v>2024</v>
      </c>
      <c r="H747" s="85">
        <v>30000000</v>
      </c>
      <c r="I747" s="85">
        <v>0</v>
      </c>
      <c r="J747" s="85">
        <v>3000000</v>
      </c>
      <c r="K747" s="85"/>
      <c r="L747" s="85">
        <f t="shared" si="34"/>
        <v>300000</v>
      </c>
      <c r="M747" s="85">
        <f t="shared" si="35"/>
        <v>900000</v>
      </c>
      <c r="N747" s="85">
        <f t="shared" si="36"/>
        <v>900000</v>
      </c>
      <c r="O747" s="85">
        <f t="shared" si="37"/>
        <v>900000</v>
      </c>
      <c r="P747" s="382" t="s">
        <v>1079</v>
      </c>
    </row>
    <row r="748" spans="1:16" ht="45" customHeight="1">
      <c r="A748" s="65">
        <v>310</v>
      </c>
      <c r="B748" s="394" t="s">
        <v>1820</v>
      </c>
      <c r="C748" s="363" t="s">
        <v>1548</v>
      </c>
      <c r="D748" s="301" t="s">
        <v>415</v>
      </c>
      <c r="E748" s="65" t="s">
        <v>1089</v>
      </c>
      <c r="F748" s="148">
        <v>2022</v>
      </c>
      <c r="G748" s="370">
        <v>2024</v>
      </c>
      <c r="H748" s="85">
        <v>30000000</v>
      </c>
      <c r="I748" s="85">
        <v>0</v>
      </c>
      <c r="J748" s="85">
        <v>3000000</v>
      </c>
      <c r="K748" s="85"/>
      <c r="L748" s="85">
        <f t="shared" si="34"/>
        <v>300000</v>
      </c>
      <c r="M748" s="85">
        <f t="shared" si="35"/>
        <v>900000</v>
      </c>
      <c r="N748" s="85">
        <f t="shared" si="36"/>
        <v>900000</v>
      </c>
      <c r="O748" s="85">
        <f t="shared" si="37"/>
        <v>900000</v>
      </c>
      <c r="P748" s="382" t="s">
        <v>1292</v>
      </c>
    </row>
    <row r="749" spans="1:16" ht="45" customHeight="1">
      <c r="A749" s="65">
        <v>311</v>
      </c>
      <c r="B749" s="394" t="s">
        <v>1820</v>
      </c>
      <c r="C749" s="363" t="s">
        <v>1547</v>
      </c>
      <c r="D749" s="301" t="s">
        <v>415</v>
      </c>
      <c r="E749" s="65" t="s">
        <v>1089</v>
      </c>
      <c r="F749" s="148">
        <v>2022</v>
      </c>
      <c r="G749" s="370">
        <v>2024</v>
      </c>
      <c r="H749" s="85">
        <v>30000000</v>
      </c>
      <c r="I749" s="85">
        <v>0</v>
      </c>
      <c r="J749" s="85">
        <v>3000000</v>
      </c>
      <c r="K749" s="85"/>
      <c r="L749" s="85">
        <f t="shared" si="34"/>
        <v>300000</v>
      </c>
      <c r="M749" s="85">
        <f t="shared" si="35"/>
        <v>900000</v>
      </c>
      <c r="N749" s="85">
        <f t="shared" si="36"/>
        <v>900000</v>
      </c>
      <c r="O749" s="85">
        <f t="shared" si="37"/>
        <v>900000</v>
      </c>
      <c r="P749" s="382" t="s">
        <v>1292</v>
      </c>
    </row>
    <row r="750" spans="1:16" ht="45" customHeight="1">
      <c r="A750" s="65">
        <v>312</v>
      </c>
      <c r="B750" s="394" t="s">
        <v>1820</v>
      </c>
      <c r="C750" s="363" t="s">
        <v>1546</v>
      </c>
      <c r="D750" s="301" t="s">
        <v>415</v>
      </c>
      <c r="E750" s="65" t="s">
        <v>1099</v>
      </c>
      <c r="F750" s="148">
        <v>2022</v>
      </c>
      <c r="G750" s="370">
        <v>2024</v>
      </c>
      <c r="H750" s="85">
        <v>12480000</v>
      </c>
      <c r="I750" s="85">
        <v>0</v>
      </c>
      <c r="J750" s="85">
        <v>1248000</v>
      </c>
      <c r="K750" s="85"/>
      <c r="L750" s="85">
        <f t="shared" si="34"/>
        <v>124800</v>
      </c>
      <c r="M750" s="85">
        <f t="shared" si="35"/>
        <v>374400</v>
      </c>
      <c r="N750" s="85">
        <f t="shared" si="36"/>
        <v>374400</v>
      </c>
      <c r="O750" s="85">
        <f t="shared" si="37"/>
        <v>374400</v>
      </c>
      <c r="P750" s="382" t="s">
        <v>1079</v>
      </c>
    </row>
    <row r="751" spans="1:16" ht="45" customHeight="1">
      <c r="A751" s="65">
        <v>313</v>
      </c>
      <c r="B751" s="394" t="s">
        <v>1820</v>
      </c>
      <c r="C751" s="363" t="s">
        <v>1545</v>
      </c>
      <c r="D751" s="301" t="s">
        <v>415</v>
      </c>
      <c r="E751" s="65" t="s">
        <v>1089</v>
      </c>
      <c r="F751" s="148">
        <v>2022</v>
      </c>
      <c r="G751" s="370">
        <v>2024</v>
      </c>
      <c r="H751" s="85">
        <v>30000000</v>
      </c>
      <c r="I751" s="85">
        <v>0</v>
      </c>
      <c r="J751" s="85">
        <v>3000000</v>
      </c>
      <c r="K751" s="85"/>
      <c r="L751" s="85">
        <f t="shared" si="34"/>
        <v>300000</v>
      </c>
      <c r="M751" s="85">
        <f t="shared" si="35"/>
        <v>900000</v>
      </c>
      <c r="N751" s="85">
        <f t="shared" si="36"/>
        <v>900000</v>
      </c>
      <c r="O751" s="85">
        <f t="shared" si="37"/>
        <v>900000</v>
      </c>
      <c r="P751" s="382" t="s">
        <v>1289</v>
      </c>
    </row>
    <row r="752" spans="1:16" ht="45" customHeight="1">
      <c r="A752" s="65">
        <v>314</v>
      </c>
      <c r="B752" s="394" t="s">
        <v>1820</v>
      </c>
      <c r="C752" s="363" t="s">
        <v>1544</v>
      </c>
      <c r="D752" s="301" t="s">
        <v>415</v>
      </c>
      <c r="E752" s="65" t="s">
        <v>1089</v>
      </c>
      <c r="F752" s="148">
        <v>2022</v>
      </c>
      <c r="G752" s="370">
        <v>2024</v>
      </c>
      <c r="H752" s="85">
        <v>30000000</v>
      </c>
      <c r="I752" s="85">
        <v>0</v>
      </c>
      <c r="J752" s="85">
        <v>3000000</v>
      </c>
      <c r="K752" s="85"/>
      <c r="L752" s="85">
        <f t="shared" si="34"/>
        <v>300000</v>
      </c>
      <c r="M752" s="85">
        <f t="shared" si="35"/>
        <v>900000</v>
      </c>
      <c r="N752" s="85">
        <f t="shared" si="36"/>
        <v>900000</v>
      </c>
      <c r="O752" s="85">
        <f t="shared" si="37"/>
        <v>900000</v>
      </c>
      <c r="P752" s="382" t="s">
        <v>1543</v>
      </c>
    </row>
    <row r="753" spans="1:16" ht="45" customHeight="1">
      <c r="A753" s="65">
        <v>315</v>
      </c>
      <c r="B753" s="394" t="s">
        <v>1820</v>
      </c>
      <c r="C753" s="363" t="s">
        <v>1542</v>
      </c>
      <c r="D753" s="301" t="s">
        <v>415</v>
      </c>
      <c r="E753" s="65" t="s">
        <v>1287</v>
      </c>
      <c r="F753" s="148">
        <v>2022</v>
      </c>
      <c r="G753" s="370">
        <v>2024</v>
      </c>
      <c r="H753" s="85">
        <v>1875000</v>
      </c>
      <c r="I753" s="85">
        <v>0</v>
      </c>
      <c r="J753" s="85">
        <v>187500</v>
      </c>
      <c r="K753" s="85"/>
      <c r="L753" s="85">
        <f t="shared" si="34"/>
        <v>18750</v>
      </c>
      <c r="M753" s="85">
        <f t="shared" si="35"/>
        <v>56250</v>
      </c>
      <c r="N753" s="85">
        <f t="shared" si="36"/>
        <v>56250</v>
      </c>
      <c r="O753" s="85">
        <f t="shared" si="37"/>
        <v>56250</v>
      </c>
      <c r="P753" s="382" t="s">
        <v>1079</v>
      </c>
    </row>
    <row r="754" spans="1:16" ht="45" customHeight="1">
      <c r="A754" s="65">
        <v>316</v>
      </c>
      <c r="B754" s="394" t="s">
        <v>1820</v>
      </c>
      <c r="C754" s="363" t="s">
        <v>1541</v>
      </c>
      <c r="D754" s="301" t="s">
        <v>415</v>
      </c>
      <c r="E754" s="65" t="s">
        <v>1287</v>
      </c>
      <c r="F754" s="148">
        <v>2022</v>
      </c>
      <c r="G754" s="370">
        <v>2024</v>
      </c>
      <c r="H754" s="85">
        <v>1875000</v>
      </c>
      <c r="I754" s="85">
        <v>0</v>
      </c>
      <c r="J754" s="85">
        <v>187500</v>
      </c>
      <c r="K754" s="85"/>
      <c r="L754" s="85">
        <f t="shared" si="34"/>
        <v>18750</v>
      </c>
      <c r="M754" s="85">
        <f t="shared" si="35"/>
        <v>56250</v>
      </c>
      <c r="N754" s="85">
        <f t="shared" si="36"/>
        <v>56250</v>
      </c>
      <c r="O754" s="85">
        <f t="shared" si="37"/>
        <v>56250</v>
      </c>
      <c r="P754" s="382" t="s">
        <v>1079</v>
      </c>
    </row>
    <row r="755" spans="1:16" ht="45" customHeight="1">
      <c r="A755" s="65">
        <v>317</v>
      </c>
      <c r="B755" s="394" t="s">
        <v>1820</v>
      </c>
      <c r="C755" s="363" t="s">
        <v>1540</v>
      </c>
      <c r="D755" s="301" t="s">
        <v>415</v>
      </c>
      <c r="E755" s="65" t="s">
        <v>1099</v>
      </c>
      <c r="F755" s="148">
        <v>2022</v>
      </c>
      <c r="G755" s="370">
        <v>2024</v>
      </c>
      <c r="H755" s="85">
        <v>3750000</v>
      </c>
      <c r="I755" s="85">
        <v>23004</v>
      </c>
      <c r="J755" s="85">
        <v>375000</v>
      </c>
      <c r="K755" s="85"/>
      <c r="L755" s="85">
        <f t="shared" si="34"/>
        <v>37500</v>
      </c>
      <c r="M755" s="85">
        <f t="shared" si="35"/>
        <v>112500</v>
      </c>
      <c r="N755" s="85">
        <f t="shared" si="36"/>
        <v>112500</v>
      </c>
      <c r="O755" s="85">
        <f t="shared" si="37"/>
        <v>112500</v>
      </c>
      <c r="P755" s="382" t="s">
        <v>1141</v>
      </c>
    </row>
    <row r="756" spans="1:16" ht="45" customHeight="1">
      <c r="A756" s="65">
        <v>318</v>
      </c>
      <c r="B756" s="394" t="s">
        <v>1820</v>
      </c>
      <c r="C756" s="363" t="s">
        <v>1539</v>
      </c>
      <c r="D756" s="301" t="s">
        <v>415</v>
      </c>
      <c r="E756" s="65" t="s">
        <v>1099</v>
      </c>
      <c r="F756" s="148">
        <v>2022</v>
      </c>
      <c r="G756" s="370">
        <v>2024</v>
      </c>
      <c r="H756" s="85">
        <v>3750000</v>
      </c>
      <c r="I756" s="85">
        <v>0</v>
      </c>
      <c r="J756" s="85">
        <v>375000</v>
      </c>
      <c r="K756" s="85"/>
      <c r="L756" s="85">
        <f t="shared" si="34"/>
        <v>37500</v>
      </c>
      <c r="M756" s="85">
        <f t="shared" si="35"/>
        <v>112500</v>
      </c>
      <c r="N756" s="85">
        <f t="shared" si="36"/>
        <v>112500</v>
      </c>
      <c r="O756" s="85">
        <f t="shared" si="37"/>
        <v>112500</v>
      </c>
      <c r="P756" s="382" t="s">
        <v>1079</v>
      </c>
    </row>
    <row r="757" spans="1:16" ht="45" customHeight="1">
      <c r="A757" s="65">
        <v>319</v>
      </c>
      <c r="B757" s="394" t="s">
        <v>1820</v>
      </c>
      <c r="C757" s="363" t="s">
        <v>1538</v>
      </c>
      <c r="D757" s="301" t="s">
        <v>415</v>
      </c>
      <c r="E757" s="65" t="s">
        <v>1287</v>
      </c>
      <c r="F757" s="148">
        <v>2022</v>
      </c>
      <c r="G757" s="370">
        <v>2024</v>
      </c>
      <c r="H757" s="85">
        <v>1875000</v>
      </c>
      <c r="I757" s="85">
        <v>0</v>
      </c>
      <c r="J757" s="85">
        <v>187500</v>
      </c>
      <c r="K757" s="85"/>
      <c r="L757" s="85">
        <f t="shared" si="34"/>
        <v>18750</v>
      </c>
      <c r="M757" s="85">
        <f t="shared" si="35"/>
        <v>56250</v>
      </c>
      <c r="N757" s="85">
        <f t="shared" si="36"/>
        <v>56250</v>
      </c>
      <c r="O757" s="85">
        <f t="shared" si="37"/>
        <v>56250</v>
      </c>
      <c r="P757" s="382" t="s">
        <v>1079</v>
      </c>
    </row>
    <row r="758" spans="1:16" ht="45" customHeight="1">
      <c r="A758" s="65">
        <v>320</v>
      </c>
      <c r="B758" s="394" t="s">
        <v>1820</v>
      </c>
      <c r="C758" s="363" t="s">
        <v>1537</v>
      </c>
      <c r="D758" s="301" t="s">
        <v>139</v>
      </c>
      <c r="E758" s="65" t="s">
        <v>1089</v>
      </c>
      <c r="F758" s="148">
        <v>2022</v>
      </c>
      <c r="G758" s="370">
        <v>2024</v>
      </c>
      <c r="H758" s="85">
        <v>30000000</v>
      </c>
      <c r="I758" s="85">
        <v>0</v>
      </c>
      <c r="J758" s="85">
        <v>3000000</v>
      </c>
      <c r="K758" s="85"/>
      <c r="L758" s="85">
        <f t="shared" si="34"/>
        <v>300000</v>
      </c>
      <c r="M758" s="85">
        <f t="shared" si="35"/>
        <v>900000</v>
      </c>
      <c r="N758" s="85">
        <f t="shared" si="36"/>
        <v>900000</v>
      </c>
      <c r="O758" s="85">
        <f t="shared" si="37"/>
        <v>900000</v>
      </c>
      <c r="P758" s="382" t="s">
        <v>1079</v>
      </c>
    </row>
    <row r="759" spans="1:16" ht="45" customHeight="1">
      <c r="A759" s="65">
        <v>321</v>
      </c>
      <c r="B759" s="394" t="s">
        <v>1820</v>
      </c>
      <c r="C759" s="363" t="s">
        <v>1536</v>
      </c>
      <c r="D759" s="301" t="s">
        <v>139</v>
      </c>
      <c r="E759" s="65" t="s">
        <v>1099</v>
      </c>
      <c r="F759" s="148">
        <v>2022</v>
      </c>
      <c r="G759" s="370">
        <v>2024</v>
      </c>
      <c r="H759" s="85">
        <v>12480000</v>
      </c>
      <c r="I759" s="85">
        <v>0</v>
      </c>
      <c r="J759" s="85">
        <v>1248000</v>
      </c>
      <c r="K759" s="85"/>
      <c r="L759" s="85">
        <f t="shared" si="34"/>
        <v>124800</v>
      </c>
      <c r="M759" s="85">
        <f t="shared" si="35"/>
        <v>374400</v>
      </c>
      <c r="N759" s="85">
        <f t="shared" si="36"/>
        <v>374400</v>
      </c>
      <c r="O759" s="85">
        <f t="shared" si="37"/>
        <v>374400</v>
      </c>
      <c r="P759" s="382" t="s">
        <v>1079</v>
      </c>
    </row>
    <row r="760" spans="1:16" ht="45" customHeight="1">
      <c r="A760" s="65">
        <v>322</v>
      </c>
      <c r="B760" s="394" t="s">
        <v>1820</v>
      </c>
      <c r="C760" s="363" t="s">
        <v>1535</v>
      </c>
      <c r="D760" s="301" t="s">
        <v>139</v>
      </c>
      <c r="E760" s="65" t="s">
        <v>1099</v>
      </c>
      <c r="F760" s="148">
        <v>2022</v>
      </c>
      <c r="G760" s="370">
        <v>2024</v>
      </c>
      <c r="H760" s="85">
        <v>12480000</v>
      </c>
      <c r="I760" s="85">
        <v>0</v>
      </c>
      <c r="J760" s="85">
        <v>1248000</v>
      </c>
      <c r="K760" s="85"/>
      <c r="L760" s="85">
        <f t="shared" si="34"/>
        <v>124800</v>
      </c>
      <c r="M760" s="85">
        <f t="shared" si="35"/>
        <v>374400</v>
      </c>
      <c r="N760" s="85">
        <f t="shared" si="36"/>
        <v>374400</v>
      </c>
      <c r="O760" s="85">
        <f t="shared" si="37"/>
        <v>374400</v>
      </c>
      <c r="P760" s="382" t="s">
        <v>1079</v>
      </c>
    </row>
    <row r="761" spans="1:16" ht="45" customHeight="1">
      <c r="A761" s="65">
        <v>323</v>
      </c>
      <c r="B761" s="394" t="s">
        <v>1820</v>
      </c>
      <c r="C761" s="363" t="s">
        <v>1534</v>
      </c>
      <c r="D761" s="301" t="s">
        <v>139</v>
      </c>
      <c r="E761" s="65" t="s">
        <v>1102</v>
      </c>
      <c r="F761" s="148">
        <v>2022</v>
      </c>
      <c r="G761" s="370">
        <v>2024</v>
      </c>
      <c r="H761" s="85">
        <v>15495000</v>
      </c>
      <c r="I761" s="85">
        <v>0</v>
      </c>
      <c r="J761" s="85">
        <v>1549500</v>
      </c>
      <c r="K761" s="85"/>
      <c r="L761" s="85">
        <f t="shared" si="34"/>
        <v>154950</v>
      </c>
      <c r="M761" s="85">
        <f t="shared" si="35"/>
        <v>464850</v>
      </c>
      <c r="N761" s="85">
        <f t="shared" si="36"/>
        <v>464850</v>
      </c>
      <c r="O761" s="85">
        <f t="shared" si="37"/>
        <v>464850</v>
      </c>
      <c r="P761" s="382" t="s">
        <v>1079</v>
      </c>
    </row>
    <row r="762" spans="1:16" ht="45" customHeight="1">
      <c r="A762" s="65">
        <v>324</v>
      </c>
      <c r="B762" s="394" t="s">
        <v>1820</v>
      </c>
      <c r="C762" s="363" t="s">
        <v>1533</v>
      </c>
      <c r="D762" s="301" t="s">
        <v>139</v>
      </c>
      <c r="E762" s="65" t="s">
        <v>1287</v>
      </c>
      <c r="F762" s="148">
        <v>2022</v>
      </c>
      <c r="G762" s="370">
        <v>2024</v>
      </c>
      <c r="H762" s="85">
        <v>1875000</v>
      </c>
      <c r="I762" s="85">
        <v>0</v>
      </c>
      <c r="J762" s="85">
        <v>187500</v>
      </c>
      <c r="K762" s="85"/>
      <c r="L762" s="85">
        <f t="shared" si="34"/>
        <v>18750</v>
      </c>
      <c r="M762" s="85">
        <f t="shared" si="35"/>
        <v>56250</v>
      </c>
      <c r="N762" s="85">
        <f t="shared" si="36"/>
        <v>56250</v>
      </c>
      <c r="O762" s="85">
        <f t="shared" si="37"/>
        <v>56250</v>
      </c>
      <c r="P762" s="382" t="s">
        <v>1079</v>
      </c>
    </row>
    <row r="763" spans="1:16" ht="45" customHeight="1">
      <c r="A763" s="65">
        <v>325</v>
      </c>
      <c r="B763" s="394" t="s">
        <v>1820</v>
      </c>
      <c r="C763" s="363" t="s">
        <v>1532</v>
      </c>
      <c r="D763" s="301" t="s">
        <v>139</v>
      </c>
      <c r="E763" s="65" t="s">
        <v>1287</v>
      </c>
      <c r="F763" s="148">
        <v>2022</v>
      </c>
      <c r="G763" s="370">
        <v>2024</v>
      </c>
      <c r="H763" s="85">
        <v>1875000</v>
      </c>
      <c r="I763" s="85">
        <v>0</v>
      </c>
      <c r="J763" s="85">
        <v>187500</v>
      </c>
      <c r="K763" s="85"/>
      <c r="L763" s="85">
        <f t="shared" si="34"/>
        <v>18750</v>
      </c>
      <c r="M763" s="85">
        <f t="shared" si="35"/>
        <v>56250</v>
      </c>
      <c r="N763" s="85">
        <f t="shared" si="36"/>
        <v>56250</v>
      </c>
      <c r="O763" s="85">
        <f t="shared" si="37"/>
        <v>56250</v>
      </c>
      <c r="P763" s="382" t="s">
        <v>1079</v>
      </c>
    </row>
    <row r="764" spans="1:16" ht="45" customHeight="1">
      <c r="A764" s="65">
        <v>326</v>
      </c>
      <c r="B764" s="394" t="s">
        <v>1820</v>
      </c>
      <c r="C764" s="363" t="s">
        <v>1531</v>
      </c>
      <c r="D764" s="301" t="s">
        <v>139</v>
      </c>
      <c r="E764" s="65" t="s">
        <v>1287</v>
      </c>
      <c r="F764" s="148">
        <v>2022</v>
      </c>
      <c r="G764" s="370">
        <v>2024</v>
      </c>
      <c r="H764" s="85">
        <v>1875000</v>
      </c>
      <c r="I764" s="85">
        <v>0</v>
      </c>
      <c r="J764" s="85">
        <v>187500</v>
      </c>
      <c r="K764" s="85"/>
      <c r="L764" s="85">
        <f t="shared" si="34"/>
        <v>18750</v>
      </c>
      <c r="M764" s="85">
        <f t="shared" si="35"/>
        <v>56250</v>
      </c>
      <c r="N764" s="85">
        <f t="shared" si="36"/>
        <v>56250</v>
      </c>
      <c r="O764" s="85">
        <f t="shared" si="37"/>
        <v>56250</v>
      </c>
      <c r="P764" s="382" t="s">
        <v>1079</v>
      </c>
    </row>
    <row r="765" spans="1:16" ht="45" customHeight="1">
      <c r="A765" s="65">
        <v>327</v>
      </c>
      <c r="B765" s="394" t="s">
        <v>1820</v>
      </c>
      <c r="C765" s="363" t="s">
        <v>1530</v>
      </c>
      <c r="D765" s="301" t="s">
        <v>139</v>
      </c>
      <c r="E765" s="65" t="s">
        <v>1287</v>
      </c>
      <c r="F765" s="148">
        <v>2022</v>
      </c>
      <c r="G765" s="370">
        <v>2024</v>
      </c>
      <c r="H765" s="85">
        <v>1875000</v>
      </c>
      <c r="I765" s="85">
        <v>0</v>
      </c>
      <c r="J765" s="85">
        <v>187500</v>
      </c>
      <c r="K765" s="85"/>
      <c r="L765" s="85">
        <f t="shared" si="34"/>
        <v>18750</v>
      </c>
      <c r="M765" s="85">
        <f t="shared" si="35"/>
        <v>56250</v>
      </c>
      <c r="N765" s="85">
        <f t="shared" si="36"/>
        <v>56250</v>
      </c>
      <c r="O765" s="85">
        <f t="shared" si="37"/>
        <v>56250</v>
      </c>
      <c r="P765" s="382" t="s">
        <v>1079</v>
      </c>
    </row>
    <row r="766" spans="1:16" ht="45" customHeight="1">
      <c r="A766" s="65">
        <v>328</v>
      </c>
      <c r="B766" s="394" t="s">
        <v>1820</v>
      </c>
      <c r="C766" s="363" t="s">
        <v>1529</v>
      </c>
      <c r="D766" s="301" t="s">
        <v>139</v>
      </c>
      <c r="E766" s="65" t="s">
        <v>1287</v>
      </c>
      <c r="F766" s="148">
        <v>2022</v>
      </c>
      <c r="G766" s="370">
        <v>2024</v>
      </c>
      <c r="H766" s="85">
        <v>1875000</v>
      </c>
      <c r="I766" s="85">
        <v>0</v>
      </c>
      <c r="J766" s="85">
        <v>187500</v>
      </c>
      <c r="K766" s="85"/>
      <c r="L766" s="85">
        <f t="shared" si="34"/>
        <v>18750</v>
      </c>
      <c r="M766" s="85">
        <f t="shared" si="35"/>
        <v>56250</v>
      </c>
      <c r="N766" s="85">
        <f t="shared" si="36"/>
        <v>56250</v>
      </c>
      <c r="O766" s="85">
        <f t="shared" si="37"/>
        <v>56250</v>
      </c>
      <c r="P766" s="382" t="s">
        <v>1079</v>
      </c>
    </row>
    <row r="767" spans="1:16" ht="45" customHeight="1">
      <c r="A767" s="65">
        <v>329</v>
      </c>
      <c r="B767" s="394" t="s">
        <v>1820</v>
      </c>
      <c r="C767" s="363" t="s">
        <v>1528</v>
      </c>
      <c r="D767" s="301" t="s">
        <v>139</v>
      </c>
      <c r="E767" s="65" t="s">
        <v>1287</v>
      </c>
      <c r="F767" s="148">
        <v>2022</v>
      </c>
      <c r="G767" s="370">
        <v>2024</v>
      </c>
      <c r="H767" s="85">
        <v>1875000</v>
      </c>
      <c r="I767" s="85">
        <v>0</v>
      </c>
      <c r="J767" s="85">
        <v>187500</v>
      </c>
      <c r="K767" s="85"/>
      <c r="L767" s="85">
        <f t="shared" si="34"/>
        <v>18750</v>
      </c>
      <c r="M767" s="85">
        <f t="shared" si="35"/>
        <v>56250</v>
      </c>
      <c r="N767" s="85">
        <f t="shared" si="36"/>
        <v>56250</v>
      </c>
      <c r="O767" s="85">
        <f t="shared" si="37"/>
        <v>56250</v>
      </c>
      <c r="P767" s="382" t="s">
        <v>1079</v>
      </c>
    </row>
    <row r="768" spans="1:16" ht="45" customHeight="1">
      <c r="A768" s="65">
        <v>330</v>
      </c>
      <c r="B768" s="394" t="s">
        <v>1820</v>
      </c>
      <c r="C768" s="363" t="s">
        <v>1527</v>
      </c>
      <c r="D768" s="301" t="s">
        <v>139</v>
      </c>
      <c r="E768" s="65" t="s">
        <v>1287</v>
      </c>
      <c r="F768" s="148">
        <v>2022</v>
      </c>
      <c r="G768" s="370">
        <v>2024</v>
      </c>
      <c r="H768" s="85">
        <v>1875000</v>
      </c>
      <c r="I768" s="85">
        <v>0</v>
      </c>
      <c r="J768" s="85">
        <v>187500</v>
      </c>
      <c r="K768" s="85"/>
      <c r="L768" s="85">
        <f t="shared" si="34"/>
        <v>18750</v>
      </c>
      <c r="M768" s="85">
        <f t="shared" si="35"/>
        <v>56250</v>
      </c>
      <c r="N768" s="85">
        <f t="shared" si="36"/>
        <v>56250</v>
      </c>
      <c r="O768" s="85">
        <f t="shared" si="37"/>
        <v>56250</v>
      </c>
      <c r="P768" s="382" t="s">
        <v>1079</v>
      </c>
    </row>
    <row r="769" spans="1:16" ht="45" customHeight="1">
      <c r="A769" s="65">
        <v>331</v>
      </c>
      <c r="B769" s="394" t="s">
        <v>1820</v>
      </c>
      <c r="C769" s="363" t="s">
        <v>1526</v>
      </c>
      <c r="D769" s="301" t="s">
        <v>139</v>
      </c>
      <c r="E769" s="65" t="s">
        <v>1099</v>
      </c>
      <c r="F769" s="148">
        <v>2022</v>
      </c>
      <c r="G769" s="370">
        <v>2024</v>
      </c>
      <c r="H769" s="85">
        <v>3750000</v>
      </c>
      <c r="I769" s="85">
        <v>0</v>
      </c>
      <c r="J769" s="85">
        <v>375000</v>
      </c>
      <c r="K769" s="85"/>
      <c r="L769" s="85">
        <f t="shared" si="34"/>
        <v>37500</v>
      </c>
      <c r="M769" s="85">
        <f t="shared" si="35"/>
        <v>112500</v>
      </c>
      <c r="N769" s="85">
        <f t="shared" si="36"/>
        <v>112500</v>
      </c>
      <c r="O769" s="85">
        <f t="shared" si="37"/>
        <v>112500</v>
      </c>
      <c r="P769" s="382" t="s">
        <v>1079</v>
      </c>
    </row>
    <row r="770" spans="1:16" ht="45" customHeight="1">
      <c r="A770" s="65">
        <v>332</v>
      </c>
      <c r="B770" s="394" t="s">
        <v>1820</v>
      </c>
      <c r="C770" s="363" t="s">
        <v>1525</v>
      </c>
      <c r="D770" s="301" t="s">
        <v>139</v>
      </c>
      <c r="E770" s="65" t="s">
        <v>1287</v>
      </c>
      <c r="F770" s="148">
        <v>2022</v>
      </c>
      <c r="G770" s="370">
        <v>2024</v>
      </c>
      <c r="H770" s="85">
        <v>1875000</v>
      </c>
      <c r="I770" s="85">
        <v>0</v>
      </c>
      <c r="J770" s="85">
        <v>187500</v>
      </c>
      <c r="K770" s="85"/>
      <c r="L770" s="85">
        <f t="shared" si="34"/>
        <v>18750</v>
      </c>
      <c r="M770" s="85">
        <f t="shared" si="35"/>
        <v>56250</v>
      </c>
      <c r="N770" s="85">
        <f t="shared" si="36"/>
        <v>56250</v>
      </c>
      <c r="O770" s="85">
        <f t="shared" si="37"/>
        <v>56250</v>
      </c>
      <c r="P770" s="382" t="s">
        <v>1079</v>
      </c>
    </row>
    <row r="771" spans="1:16" ht="45" customHeight="1">
      <c r="A771" s="65">
        <v>333</v>
      </c>
      <c r="B771" s="394" t="s">
        <v>1820</v>
      </c>
      <c r="C771" s="363" t="s">
        <v>1524</v>
      </c>
      <c r="D771" s="301" t="s">
        <v>139</v>
      </c>
      <c r="E771" s="65" t="s">
        <v>1287</v>
      </c>
      <c r="F771" s="148">
        <v>2022</v>
      </c>
      <c r="G771" s="370">
        <v>2024</v>
      </c>
      <c r="H771" s="85">
        <v>1875000</v>
      </c>
      <c r="I771" s="85">
        <v>0</v>
      </c>
      <c r="J771" s="85">
        <v>187500</v>
      </c>
      <c r="K771" s="85"/>
      <c r="L771" s="85">
        <f t="shared" si="34"/>
        <v>18750</v>
      </c>
      <c r="M771" s="85">
        <f t="shared" si="35"/>
        <v>56250</v>
      </c>
      <c r="N771" s="85">
        <f t="shared" si="36"/>
        <v>56250</v>
      </c>
      <c r="O771" s="85">
        <f t="shared" si="37"/>
        <v>56250</v>
      </c>
      <c r="P771" s="382" t="s">
        <v>1079</v>
      </c>
    </row>
    <row r="772" spans="1:16" ht="45" customHeight="1">
      <c r="A772" s="65">
        <v>334</v>
      </c>
      <c r="B772" s="394" t="s">
        <v>1820</v>
      </c>
      <c r="C772" s="363" t="s">
        <v>1523</v>
      </c>
      <c r="D772" s="301" t="s">
        <v>139</v>
      </c>
      <c r="E772" s="65" t="s">
        <v>1287</v>
      </c>
      <c r="F772" s="148">
        <v>2022</v>
      </c>
      <c r="G772" s="370">
        <v>2024</v>
      </c>
      <c r="H772" s="85">
        <v>1875000</v>
      </c>
      <c r="I772" s="85">
        <v>0</v>
      </c>
      <c r="J772" s="85">
        <v>187500</v>
      </c>
      <c r="K772" s="85"/>
      <c r="L772" s="85">
        <f t="shared" si="34"/>
        <v>18750</v>
      </c>
      <c r="M772" s="85">
        <f t="shared" si="35"/>
        <v>56250</v>
      </c>
      <c r="N772" s="85">
        <f t="shared" si="36"/>
        <v>56250</v>
      </c>
      <c r="O772" s="85">
        <f t="shared" si="37"/>
        <v>56250</v>
      </c>
      <c r="P772" s="382" t="s">
        <v>1079</v>
      </c>
    </row>
    <row r="773" spans="1:16" ht="45" customHeight="1">
      <c r="A773" s="65">
        <v>335</v>
      </c>
      <c r="B773" s="394" t="s">
        <v>1820</v>
      </c>
      <c r="C773" s="363" t="s">
        <v>1522</v>
      </c>
      <c r="D773" s="301" t="s">
        <v>139</v>
      </c>
      <c r="E773" s="65" t="s">
        <v>1287</v>
      </c>
      <c r="F773" s="148">
        <v>2022</v>
      </c>
      <c r="G773" s="370">
        <v>2024</v>
      </c>
      <c r="H773" s="85">
        <v>1875000</v>
      </c>
      <c r="I773" s="85">
        <v>0</v>
      </c>
      <c r="J773" s="85">
        <v>187500</v>
      </c>
      <c r="K773" s="85"/>
      <c r="L773" s="85">
        <f t="shared" si="34"/>
        <v>18750</v>
      </c>
      <c r="M773" s="85">
        <f t="shared" si="35"/>
        <v>56250</v>
      </c>
      <c r="N773" s="85">
        <f t="shared" si="36"/>
        <v>56250</v>
      </c>
      <c r="O773" s="85">
        <f t="shared" si="37"/>
        <v>56250</v>
      </c>
      <c r="P773" s="382" t="s">
        <v>1079</v>
      </c>
    </row>
    <row r="774" spans="1:16" ht="45" customHeight="1">
      <c r="A774" s="65">
        <v>336</v>
      </c>
      <c r="B774" s="394" t="s">
        <v>1820</v>
      </c>
      <c r="C774" s="363" t="s">
        <v>1521</v>
      </c>
      <c r="D774" s="301" t="s">
        <v>141</v>
      </c>
      <c r="E774" s="65" t="s">
        <v>1089</v>
      </c>
      <c r="F774" s="148">
        <v>2022</v>
      </c>
      <c r="G774" s="370">
        <v>2024</v>
      </c>
      <c r="H774" s="85">
        <v>30000000</v>
      </c>
      <c r="I774" s="85">
        <v>0</v>
      </c>
      <c r="J774" s="85">
        <v>3000000</v>
      </c>
      <c r="K774" s="85"/>
      <c r="L774" s="85">
        <f t="shared" si="34"/>
        <v>300000</v>
      </c>
      <c r="M774" s="85">
        <f t="shared" si="35"/>
        <v>900000</v>
      </c>
      <c r="N774" s="85">
        <f t="shared" si="36"/>
        <v>900000</v>
      </c>
      <c r="O774" s="85">
        <f t="shared" si="37"/>
        <v>900000</v>
      </c>
      <c r="P774" s="382" t="s">
        <v>1519</v>
      </c>
    </row>
    <row r="775" spans="1:16" ht="45" customHeight="1">
      <c r="A775" s="65">
        <v>337</v>
      </c>
      <c r="B775" s="394" t="s">
        <v>1820</v>
      </c>
      <c r="C775" s="363" t="s">
        <v>1520</v>
      </c>
      <c r="D775" s="301" t="s">
        <v>141</v>
      </c>
      <c r="E775" s="65" t="s">
        <v>1089</v>
      </c>
      <c r="F775" s="148">
        <v>2022</v>
      </c>
      <c r="G775" s="370">
        <v>2024</v>
      </c>
      <c r="H775" s="85">
        <v>30000000</v>
      </c>
      <c r="I775" s="85">
        <v>0</v>
      </c>
      <c r="J775" s="85">
        <v>3000000</v>
      </c>
      <c r="K775" s="85"/>
      <c r="L775" s="85">
        <f t="shared" ref="L775:L822" si="38">J775/10</f>
        <v>300000</v>
      </c>
      <c r="M775" s="85">
        <f t="shared" ref="M775:M838" si="39">(J775-L775)/3</f>
        <v>900000</v>
      </c>
      <c r="N775" s="85">
        <f t="shared" ref="N775:N838" si="40">(J775-L775)/3</f>
        <v>900000</v>
      </c>
      <c r="O775" s="85">
        <f t="shared" ref="O775:O838" si="41">(J775-L775)/3</f>
        <v>900000</v>
      </c>
      <c r="P775" s="382" t="s">
        <v>1519</v>
      </c>
    </row>
    <row r="776" spans="1:16" ht="45" customHeight="1">
      <c r="A776" s="65">
        <v>338</v>
      </c>
      <c r="B776" s="394" t="s">
        <v>1820</v>
      </c>
      <c r="C776" s="363" t="s">
        <v>1518</v>
      </c>
      <c r="D776" s="301" t="s">
        <v>141</v>
      </c>
      <c r="E776" s="65" t="s">
        <v>1287</v>
      </c>
      <c r="F776" s="148">
        <v>2022</v>
      </c>
      <c r="G776" s="370">
        <v>2024</v>
      </c>
      <c r="H776" s="85">
        <v>1875000</v>
      </c>
      <c r="I776" s="85">
        <v>0</v>
      </c>
      <c r="J776" s="85">
        <v>187500</v>
      </c>
      <c r="K776" s="85"/>
      <c r="L776" s="85">
        <f t="shared" si="38"/>
        <v>18750</v>
      </c>
      <c r="M776" s="85">
        <f t="shared" si="39"/>
        <v>56250</v>
      </c>
      <c r="N776" s="85">
        <f t="shared" si="40"/>
        <v>56250</v>
      </c>
      <c r="O776" s="85">
        <f t="shared" si="41"/>
        <v>56250</v>
      </c>
      <c r="P776" s="382" t="s">
        <v>1079</v>
      </c>
    </row>
    <row r="777" spans="1:16" ht="45" customHeight="1">
      <c r="A777" s="65">
        <v>339</v>
      </c>
      <c r="B777" s="394" t="s">
        <v>1820</v>
      </c>
      <c r="C777" s="363" t="s">
        <v>1517</v>
      </c>
      <c r="D777" s="301" t="s">
        <v>141</v>
      </c>
      <c r="E777" s="65" t="s">
        <v>1287</v>
      </c>
      <c r="F777" s="148">
        <v>2022</v>
      </c>
      <c r="G777" s="370">
        <v>2024</v>
      </c>
      <c r="H777" s="85">
        <v>1875000</v>
      </c>
      <c r="I777" s="85">
        <v>0</v>
      </c>
      <c r="J777" s="85">
        <v>187500</v>
      </c>
      <c r="K777" s="85"/>
      <c r="L777" s="85">
        <f t="shared" si="38"/>
        <v>18750</v>
      </c>
      <c r="M777" s="85">
        <f t="shared" si="39"/>
        <v>56250</v>
      </c>
      <c r="N777" s="85">
        <f t="shared" si="40"/>
        <v>56250</v>
      </c>
      <c r="O777" s="85">
        <f t="shared" si="41"/>
        <v>56250</v>
      </c>
      <c r="P777" s="382" t="s">
        <v>1079</v>
      </c>
    </row>
    <row r="778" spans="1:16" ht="45" customHeight="1">
      <c r="A778" s="65">
        <v>340</v>
      </c>
      <c r="B778" s="394" t="s">
        <v>1820</v>
      </c>
      <c r="C778" s="363" t="s">
        <v>1516</v>
      </c>
      <c r="D778" s="301" t="s">
        <v>141</v>
      </c>
      <c r="E778" s="65" t="s">
        <v>1287</v>
      </c>
      <c r="F778" s="148">
        <v>2022</v>
      </c>
      <c r="G778" s="370">
        <v>2024</v>
      </c>
      <c r="H778" s="85">
        <v>1875000</v>
      </c>
      <c r="I778" s="85">
        <v>0</v>
      </c>
      <c r="J778" s="85">
        <v>187500</v>
      </c>
      <c r="K778" s="85"/>
      <c r="L778" s="85">
        <f t="shared" si="38"/>
        <v>18750</v>
      </c>
      <c r="M778" s="85">
        <f t="shared" si="39"/>
        <v>56250</v>
      </c>
      <c r="N778" s="85">
        <f t="shared" si="40"/>
        <v>56250</v>
      </c>
      <c r="O778" s="85">
        <f t="shared" si="41"/>
        <v>56250</v>
      </c>
      <c r="P778" s="382" t="s">
        <v>1079</v>
      </c>
    </row>
    <row r="779" spans="1:16" ht="45" customHeight="1">
      <c r="A779" s="65">
        <v>341</v>
      </c>
      <c r="B779" s="394" t="s">
        <v>1820</v>
      </c>
      <c r="C779" s="363" t="s">
        <v>1515</v>
      </c>
      <c r="D779" s="301" t="s">
        <v>141</v>
      </c>
      <c r="E779" s="65" t="s">
        <v>1287</v>
      </c>
      <c r="F779" s="148">
        <v>2022</v>
      </c>
      <c r="G779" s="370">
        <v>2024</v>
      </c>
      <c r="H779" s="85">
        <v>1875000</v>
      </c>
      <c r="I779" s="85">
        <v>0</v>
      </c>
      <c r="J779" s="85">
        <v>187500</v>
      </c>
      <c r="K779" s="85"/>
      <c r="L779" s="85">
        <f t="shared" si="38"/>
        <v>18750</v>
      </c>
      <c r="M779" s="85">
        <f t="shared" si="39"/>
        <v>56250</v>
      </c>
      <c r="N779" s="85">
        <f t="shared" si="40"/>
        <v>56250</v>
      </c>
      <c r="O779" s="85">
        <f t="shared" si="41"/>
        <v>56250</v>
      </c>
      <c r="P779" s="382" t="s">
        <v>1079</v>
      </c>
    </row>
    <row r="780" spans="1:16" ht="45" customHeight="1">
      <c r="A780" s="65">
        <v>342</v>
      </c>
      <c r="B780" s="394" t="s">
        <v>1820</v>
      </c>
      <c r="C780" s="363" t="s">
        <v>1514</v>
      </c>
      <c r="D780" s="301" t="s">
        <v>141</v>
      </c>
      <c r="E780" s="65" t="s">
        <v>1287</v>
      </c>
      <c r="F780" s="148">
        <v>2022</v>
      </c>
      <c r="G780" s="370">
        <v>2024</v>
      </c>
      <c r="H780" s="85">
        <v>1875000</v>
      </c>
      <c r="I780" s="85">
        <v>0</v>
      </c>
      <c r="J780" s="85">
        <v>187500</v>
      </c>
      <c r="K780" s="85"/>
      <c r="L780" s="85">
        <f t="shared" si="38"/>
        <v>18750</v>
      </c>
      <c r="M780" s="85">
        <f t="shared" si="39"/>
        <v>56250</v>
      </c>
      <c r="N780" s="85">
        <f t="shared" si="40"/>
        <v>56250</v>
      </c>
      <c r="O780" s="85">
        <f t="shared" si="41"/>
        <v>56250</v>
      </c>
      <c r="P780" s="382" t="s">
        <v>1079</v>
      </c>
    </row>
    <row r="781" spans="1:16" ht="45" customHeight="1">
      <c r="A781" s="65">
        <v>343</v>
      </c>
      <c r="B781" s="394" t="s">
        <v>1820</v>
      </c>
      <c r="C781" s="363" t="s">
        <v>1513</v>
      </c>
      <c r="D781" s="301" t="s">
        <v>423</v>
      </c>
      <c r="E781" s="65" t="s">
        <v>1089</v>
      </c>
      <c r="F781" s="148">
        <v>2022</v>
      </c>
      <c r="G781" s="370">
        <v>2024</v>
      </c>
      <c r="H781" s="85">
        <v>30000000</v>
      </c>
      <c r="I781" s="85">
        <v>0</v>
      </c>
      <c r="J781" s="85">
        <v>3000000</v>
      </c>
      <c r="K781" s="85"/>
      <c r="L781" s="85">
        <f t="shared" si="38"/>
        <v>300000</v>
      </c>
      <c r="M781" s="85">
        <f t="shared" si="39"/>
        <v>900000</v>
      </c>
      <c r="N781" s="85">
        <f t="shared" si="40"/>
        <v>900000</v>
      </c>
      <c r="O781" s="85">
        <f t="shared" si="41"/>
        <v>900000</v>
      </c>
      <c r="P781" s="382" t="s">
        <v>1289</v>
      </c>
    </row>
    <row r="782" spans="1:16" ht="45" customHeight="1">
      <c r="A782" s="65">
        <v>344</v>
      </c>
      <c r="B782" s="394" t="s">
        <v>1820</v>
      </c>
      <c r="C782" s="363" t="s">
        <v>1512</v>
      </c>
      <c r="D782" s="301" t="s">
        <v>423</v>
      </c>
      <c r="E782" s="65" t="s">
        <v>1287</v>
      </c>
      <c r="F782" s="148">
        <v>2022</v>
      </c>
      <c r="G782" s="370">
        <v>2024</v>
      </c>
      <c r="H782" s="85">
        <v>1875000</v>
      </c>
      <c r="I782" s="85">
        <v>0</v>
      </c>
      <c r="J782" s="85">
        <v>187500</v>
      </c>
      <c r="K782" s="85"/>
      <c r="L782" s="85">
        <f t="shared" si="38"/>
        <v>18750</v>
      </c>
      <c r="M782" s="85">
        <f t="shared" si="39"/>
        <v>56250</v>
      </c>
      <c r="N782" s="85">
        <f t="shared" si="40"/>
        <v>56250</v>
      </c>
      <c r="O782" s="85">
        <f t="shared" si="41"/>
        <v>56250</v>
      </c>
      <c r="P782" s="382" t="s">
        <v>1079</v>
      </c>
    </row>
    <row r="783" spans="1:16" ht="45" customHeight="1">
      <c r="A783" s="65">
        <v>345</v>
      </c>
      <c r="B783" s="394" t="s">
        <v>1820</v>
      </c>
      <c r="C783" s="363" t="s">
        <v>1511</v>
      </c>
      <c r="D783" s="301" t="s">
        <v>423</v>
      </c>
      <c r="E783" s="65" t="s">
        <v>1287</v>
      </c>
      <c r="F783" s="148">
        <v>2022</v>
      </c>
      <c r="G783" s="370">
        <v>2024</v>
      </c>
      <c r="H783" s="85">
        <v>1875000</v>
      </c>
      <c r="I783" s="85">
        <v>0</v>
      </c>
      <c r="J783" s="85">
        <v>187500</v>
      </c>
      <c r="K783" s="85"/>
      <c r="L783" s="85">
        <f t="shared" si="38"/>
        <v>18750</v>
      </c>
      <c r="M783" s="85">
        <f t="shared" si="39"/>
        <v>56250</v>
      </c>
      <c r="N783" s="85">
        <f t="shared" si="40"/>
        <v>56250</v>
      </c>
      <c r="O783" s="85">
        <f t="shared" si="41"/>
        <v>56250</v>
      </c>
      <c r="P783" s="382" t="s">
        <v>1079</v>
      </c>
    </row>
    <row r="784" spans="1:16" ht="45" customHeight="1">
      <c r="A784" s="65">
        <v>346</v>
      </c>
      <c r="B784" s="394" t="s">
        <v>1820</v>
      </c>
      <c r="C784" s="363" t="s">
        <v>1510</v>
      </c>
      <c r="D784" s="301" t="s">
        <v>423</v>
      </c>
      <c r="E784" s="65" t="s">
        <v>1287</v>
      </c>
      <c r="F784" s="148">
        <v>2022</v>
      </c>
      <c r="G784" s="370">
        <v>2024</v>
      </c>
      <c r="H784" s="85">
        <v>1875000</v>
      </c>
      <c r="I784" s="85">
        <v>0</v>
      </c>
      <c r="J784" s="85">
        <v>187500</v>
      </c>
      <c r="K784" s="85"/>
      <c r="L784" s="85">
        <f t="shared" si="38"/>
        <v>18750</v>
      </c>
      <c r="M784" s="85">
        <f t="shared" si="39"/>
        <v>56250</v>
      </c>
      <c r="N784" s="85">
        <f t="shared" si="40"/>
        <v>56250</v>
      </c>
      <c r="O784" s="85">
        <f t="shared" si="41"/>
        <v>56250</v>
      </c>
      <c r="P784" s="382" t="s">
        <v>1079</v>
      </c>
    </row>
    <row r="785" spans="1:16" ht="45" customHeight="1">
      <c r="A785" s="65">
        <v>347</v>
      </c>
      <c r="B785" s="394" t="s">
        <v>1820</v>
      </c>
      <c r="C785" s="363" t="s">
        <v>1509</v>
      </c>
      <c r="D785" s="301" t="s">
        <v>423</v>
      </c>
      <c r="E785" s="65" t="s">
        <v>1287</v>
      </c>
      <c r="F785" s="148">
        <v>2022</v>
      </c>
      <c r="G785" s="370">
        <v>2024</v>
      </c>
      <c r="H785" s="85">
        <v>1875000</v>
      </c>
      <c r="I785" s="85">
        <v>0</v>
      </c>
      <c r="J785" s="85">
        <v>187500</v>
      </c>
      <c r="K785" s="85"/>
      <c r="L785" s="85">
        <f t="shared" si="38"/>
        <v>18750</v>
      </c>
      <c r="M785" s="85">
        <f t="shared" si="39"/>
        <v>56250</v>
      </c>
      <c r="N785" s="85">
        <f t="shared" si="40"/>
        <v>56250</v>
      </c>
      <c r="O785" s="85">
        <f t="shared" si="41"/>
        <v>56250</v>
      </c>
      <c r="P785" s="382" t="s">
        <v>1079</v>
      </c>
    </row>
    <row r="786" spans="1:16" ht="45" customHeight="1">
      <c r="A786" s="65">
        <v>348</v>
      </c>
      <c r="B786" s="394" t="s">
        <v>1820</v>
      </c>
      <c r="C786" s="363" t="s">
        <v>1508</v>
      </c>
      <c r="D786" s="301" t="s">
        <v>423</v>
      </c>
      <c r="E786" s="65" t="s">
        <v>1287</v>
      </c>
      <c r="F786" s="148">
        <v>2022</v>
      </c>
      <c r="G786" s="370">
        <v>2024</v>
      </c>
      <c r="H786" s="85">
        <v>1875000</v>
      </c>
      <c r="I786" s="85">
        <v>0</v>
      </c>
      <c r="J786" s="85">
        <v>187500</v>
      </c>
      <c r="K786" s="85"/>
      <c r="L786" s="85">
        <f t="shared" si="38"/>
        <v>18750</v>
      </c>
      <c r="M786" s="85">
        <f t="shared" si="39"/>
        <v>56250</v>
      </c>
      <c r="N786" s="85">
        <f t="shared" si="40"/>
        <v>56250</v>
      </c>
      <c r="O786" s="85">
        <f t="shared" si="41"/>
        <v>56250</v>
      </c>
      <c r="P786" s="382" t="s">
        <v>1079</v>
      </c>
    </row>
    <row r="787" spans="1:16" ht="45" customHeight="1">
      <c r="A787" s="65">
        <v>349</v>
      </c>
      <c r="B787" s="394" t="s">
        <v>1820</v>
      </c>
      <c r="C787" s="363" t="s">
        <v>1507</v>
      </c>
      <c r="D787" s="301" t="s">
        <v>423</v>
      </c>
      <c r="E787" s="65" t="s">
        <v>1287</v>
      </c>
      <c r="F787" s="148">
        <v>2022</v>
      </c>
      <c r="G787" s="370">
        <v>2024</v>
      </c>
      <c r="H787" s="85">
        <v>1875000</v>
      </c>
      <c r="I787" s="85">
        <v>0</v>
      </c>
      <c r="J787" s="85">
        <v>187500</v>
      </c>
      <c r="K787" s="85"/>
      <c r="L787" s="85">
        <f t="shared" si="38"/>
        <v>18750</v>
      </c>
      <c r="M787" s="85">
        <f t="shared" si="39"/>
        <v>56250</v>
      </c>
      <c r="N787" s="85">
        <f t="shared" si="40"/>
        <v>56250</v>
      </c>
      <c r="O787" s="85">
        <f t="shared" si="41"/>
        <v>56250</v>
      </c>
      <c r="P787" s="382" t="s">
        <v>1079</v>
      </c>
    </row>
    <row r="788" spans="1:16" ht="45" customHeight="1">
      <c r="A788" s="65">
        <v>350</v>
      </c>
      <c r="B788" s="394" t="s">
        <v>1820</v>
      </c>
      <c r="C788" s="363" t="s">
        <v>1506</v>
      </c>
      <c r="D788" s="301" t="s">
        <v>423</v>
      </c>
      <c r="E788" s="65" t="s">
        <v>1287</v>
      </c>
      <c r="F788" s="148">
        <v>2022</v>
      </c>
      <c r="G788" s="370">
        <v>2024</v>
      </c>
      <c r="H788" s="85">
        <v>1875000</v>
      </c>
      <c r="I788" s="85">
        <v>0</v>
      </c>
      <c r="J788" s="85">
        <v>187500</v>
      </c>
      <c r="K788" s="85"/>
      <c r="L788" s="85">
        <f t="shared" si="38"/>
        <v>18750</v>
      </c>
      <c r="M788" s="85">
        <f t="shared" si="39"/>
        <v>56250</v>
      </c>
      <c r="N788" s="85">
        <f t="shared" si="40"/>
        <v>56250</v>
      </c>
      <c r="O788" s="85">
        <f t="shared" si="41"/>
        <v>56250</v>
      </c>
      <c r="P788" s="382" t="s">
        <v>1079</v>
      </c>
    </row>
    <row r="789" spans="1:16" ht="45" customHeight="1">
      <c r="A789" s="65">
        <v>351</v>
      </c>
      <c r="B789" s="394" t="s">
        <v>1820</v>
      </c>
      <c r="C789" s="363" t="s">
        <v>1505</v>
      </c>
      <c r="D789" s="301" t="s">
        <v>422</v>
      </c>
      <c r="E789" s="65" t="s">
        <v>1102</v>
      </c>
      <c r="F789" s="148">
        <v>2022</v>
      </c>
      <c r="G789" s="370">
        <v>2024</v>
      </c>
      <c r="H789" s="85">
        <v>15495000</v>
      </c>
      <c r="I789" s="85">
        <v>23004</v>
      </c>
      <c r="J789" s="85">
        <v>1549500</v>
      </c>
      <c r="K789" s="85"/>
      <c r="L789" s="85">
        <f t="shared" si="38"/>
        <v>154950</v>
      </c>
      <c r="M789" s="85">
        <f t="shared" si="39"/>
        <v>464850</v>
      </c>
      <c r="N789" s="85">
        <f t="shared" si="40"/>
        <v>464850</v>
      </c>
      <c r="O789" s="85">
        <f t="shared" si="41"/>
        <v>464850</v>
      </c>
      <c r="P789" s="382" t="s">
        <v>1141</v>
      </c>
    </row>
    <row r="790" spans="1:16" ht="45" customHeight="1">
      <c r="A790" s="65">
        <v>352</v>
      </c>
      <c r="B790" s="394" t="s">
        <v>1820</v>
      </c>
      <c r="C790" s="363" t="s">
        <v>1504</v>
      </c>
      <c r="D790" s="301" t="s">
        <v>422</v>
      </c>
      <c r="E790" s="65" t="s">
        <v>1287</v>
      </c>
      <c r="F790" s="148">
        <v>2022</v>
      </c>
      <c r="G790" s="370">
        <v>2024</v>
      </c>
      <c r="H790" s="85">
        <v>1875000</v>
      </c>
      <c r="I790" s="85">
        <v>0</v>
      </c>
      <c r="J790" s="85">
        <v>187500</v>
      </c>
      <c r="K790" s="85"/>
      <c r="L790" s="85">
        <f t="shared" si="38"/>
        <v>18750</v>
      </c>
      <c r="M790" s="85">
        <f t="shared" si="39"/>
        <v>56250</v>
      </c>
      <c r="N790" s="85">
        <f t="shared" si="40"/>
        <v>56250</v>
      </c>
      <c r="O790" s="85">
        <f t="shared" si="41"/>
        <v>56250</v>
      </c>
      <c r="P790" s="382" t="s">
        <v>1079</v>
      </c>
    </row>
    <row r="791" spans="1:16" ht="45" customHeight="1">
      <c r="A791" s="65">
        <v>353</v>
      </c>
      <c r="B791" s="394" t="s">
        <v>1820</v>
      </c>
      <c r="C791" s="363" t="s">
        <v>1503</v>
      </c>
      <c r="D791" s="301" t="s">
        <v>422</v>
      </c>
      <c r="E791" s="65" t="s">
        <v>1287</v>
      </c>
      <c r="F791" s="148">
        <v>2022</v>
      </c>
      <c r="G791" s="370">
        <v>2024</v>
      </c>
      <c r="H791" s="85">
        <v>1875000</v>
      </c>
      <c r="I791" s="85">
        <v>0</v>
      </c>
      <c r="J791" s="85">
        <v>187500</v>
      </c>
      <c r="K791" s="85"/>
      <c r="L791" s="85">
        <f t="shared" si="38"/>
        <v>18750</v>
      </c>
      <c r="M791" s="85">
        <f t="shared" si="39"/>
        <v>56250</v>
      </c>
      <c r="N791" s="85">
        <f t="shared" si="40"/>
        <v>56250</v>
      </c>
      <c r="O791" s="85">
        <f t="shared" si="41"/>
        <v>56250</v>
      </c>
      <c r="P791" s="382" t="s">
        <v>1079</v>
      </c>
    </row>
    <row r="792" spans="1:16" ht="45" customHeight="1">
      <c r="A792" s="65">
        <v>354</v>
      </c>
      <c r="B792" s="394" t="s">
        <v>1820</v>
      </c>
      <c r="C792" s="363" t="s">
        <v>1502</v>
      </c>
      <c r="D792" s="301" t="s">
        <v>422</v>
      </c>
      <c r="E792" s="65" t="s">
        <v>1099</v>
      </c>
      <c r="F792" s="148">
        <v>2022</v>
      </c>
      <c r="G792" s="370">
        <v>2024</v>
      </c>
      <c r="H792" s="85">
        <v>3750000</v>
      </c>
      <c r="I792" s="85">
        <v>0</v>
      </c>
      <c r="J792" s="85">
        <v>375000</v>
      </c>
      <c r="K792" s="85"/>
      <c r="L792" s="85">
        <f t="shared" si="38"/>
        <v>37500</v>
      </c>
      <c r="M792" s="85">
        <f t="shared" si="39"/>
        <v>112500</v>
      </c>
      <c r="N792" s="85">
        <f t="shared" si="40"/>
        <v>112500</v>
      </c>
      <c r="O792" s="85">
        <f t="shared" si="41"/>
        <v>112500</v>
      </c>
      <c r="P792" s="382" t="s">
        <v>1079</v>
      </c>
    </row>
    <row r="793" spans="1:16" ht="45" customHeight="1">
      <c r="A793" s="65">
        <v>355</v>
      </c>
      <c r="B793" s="394" t="s">
        <v>1820</v>
      </c>
      <c r="C793" s="363" t="s">
        <v>1501</v>
      </c>
      <c r="D793" s="301" t="s">
        <v>422</v>
      </c>
      <c r="E793" s="65" t="s">
        <v>1287</v>
      </c>
      <c r="F793" s="148">
        <v>2022</v>
      </c>
      <c r="G793" s="370">
        <v>2024</v>
      </c>
      <c r="H793" s="85">
        <v>1875000</v>
      </c>
      <c r="I793" s="85">
        <v>0</v>
      </c>
      <c r="J793" s="85">
        <v>187500</v>
      </c>
      <c r="K793" s="85"/>
      <c r="L793" s="85">
        <f t="shared" si="38"/>
        <v>18750</v>
      </c>
      <c r="M793" s="85">
        <f t="shared" si="39"/>
        <v>56250</v>
      </c>
      <c r="N793" s="85">
        <f t="shared" si="40"/>
        <v>56250</v>
      </c>
      <c r="O793" s="85">
        <f t="shared" si="41"/>
        <v>56250</v>
      </c>
      <c r="P793" s="382" t="s">
        <v>1079</v>
      </c>
    </row>
    <row r="794" spans="1:16" ht="45" customHeight="1">
      <c r="A794" s="65">
        <v>356</v>
      </c>
      <c r="B794" s="394" t="s">
        <v>1820</v>
      </c>
      <c r="C794" s="363" t="s">
        <v>1500</v>
      </c>
      <c r="D794" s="301" t="s">
        <v>422</v>
      </c>
      <c r="E794" s="65" t="s">
        <v>1287</v>
      </c>
      <c r="F794" s="148">
        <v>2022</v>
      </c>
      <c r="G794" s="370">
        <v>2024</v>
      </c>
      <c r="H794" s="85">
        <v>1875000</v>
      </c>
      <c r="I794" s="85">
        <v>0</v>
      </c>
      <c r="J794" s="85">
        <v>187500</v>
      </c>
      <c r="K794" s="85"/>
      <c r="L794" s="85">
        <f t="shared" si="38"/>
        <v>18750</v>
      </c>
      <c r="M794" s="85">
        <f t="shared" si="39"/>
        <v>56250</v>
      </c>
      <c r="N794" s="85">
        <f t="shared" si="40"/>
        <v>56250</v>
      </c>
      <c r="O794" s="85">
        <f t="shared" si="41"/>
        <v>56250</v>
      </c>
      <c r="P794" s="382" t="s">
        <v>1079</v>
      </c>
    </row>
    <row r="795" spans="1:16" ht="45" customHeight="1">
      <c r="A795" s="65">
        <v>357</v>
      </c>
      <c r="B795" s="394" t="s">
        <v>1820</v>
      </c>
      <c r="C795" s="363" t="s">
        <v>1499</v>
      </c>
      <c r="D795" s="301" t="s">
        <v>272</v>
      </c>
      <c r="E795" s="65" t="s">
        <v>1287</v>
      </c>
      <c r="F795" s="148">
        <v>2022</v>
      </c>
      <c r="G795" s="370">
        <v>2024</v>
      </c>
      <c r="H795" s="85">
        <v>1875000</v>
      </c>
      <c r="I795" s="85">
        <v>0</v>
      </c>
      <c r="J795" s="85">
        <v>187500</v>
      </c>
      <c r="K795" s="85"/>
      <c r="L795" s="85">
        <f t="shared" si="38"/>
        <v>18750</v>
      </c>
      <c r="M795" s="85">
        <f t="shared" si="39"/>
        <v>56250</v>
      </c>
      <c r="N795" s="85">
        <f t="shared" si="40"/>
        <v>56250</v>
      </c>
      <c r="O795" s="85">
        <f t="shared" si="41"/>
        <v>56250</v>
      </c>
      <c r="P795" s="382" t="s">
        <v>1079</v>
      </c>
    </row>
    <row r="796" spans="1:16" ht="45" customHeight="1">
      <c r="A796" s="65">
        <v>358</v>
      </c>
      <c r="B796" s="394" t="s">
        <v>1820</v>
      </c>
      <c r="C796" s="363" t="s">
        <v>1498</v>
      </c>
      <c r="D796" s="301" t="s">
        <v>204</v>
      </c>
      <c r="E796" s="65" t="s">
        <v>1287</v>
      </c>
      <c r="F796" s="148">
        <v>2022</v>
      </c>
      <c r="G796" s="370">
        <v>2024</v>
      </c>
      <c r="H796" s="85">
        <v>1875000</v>
      </c>
      <c r="I796" s="85">
        <v>0</v>
      </c>
      <c r="J796" s="85">
        <v>187500</v>
      </c>
      <c r="K796" s="85"/>
      <c r="L796" s="85">
        <f t="shared" si="38"/>
        <v>18750</v>
      </c>
      <c r="M796" s="85">
        <f t="shared" si="39"/>
        <v>56250</v>
      </c>
      <c r="N796" s="85">
        <f t="shared" si="40"/>
        <v>56250</v>
      </c>
      <c r="O796" s="85">
        <f t="shared" si="41"/>
        <v>56250</v>
      </c>
      <c r="P796" s="382" t="s">
        <v>1079</v>
      </c>
    </row>
    <row r="797" spans="1:16" ht="45" customHeight="1">
      <c r="A797" s="65">
        <v>359</v>
      </c>
      <c r="B797" s="394" t="s">
        <v>1820</v>
      </c>
      <c r="C797" s="363" t="s">
        <v>1497</v>
      </c>
      <c r="D797" s="301" t="s">
        <v>204</v>
      </c>
      <c r="E797" s="65" t="s">
        <v>1287</v>
      </c>
      <c r="F797" s="148">
        <v>2022</v>
      </c>
      <c r="G797" s="370">
        <v>2024</v>
      </c>
      <c r="H797" s="85">
        <v>1875000</v>
      </c>
      <c r="I797" s="85">
        <v>0</v>
      </c>
      <c r="J797" s="85">
        <v>187500</v>
      </c>
      <c r="K797" s="85"/>
      <c r="L797" s="85">
        <f t="shared" si="38"/>
        <v>18750</v>
      </c>
      <c r="M797" s="85">
        <f t="shared" si="39"/>
        <v>56250</v>
      </c>
      <c r="N797" s="85">
        <f t="shared" si="40"/>
        <v>56250</v>
      </c>
      <c r="O797" s="85">
        <f t="shared" si="41"/>
        <v>56250</v>
      </c>
      <c r="P797" s="382" t="s">
        <v>1079</v>
      </c>
    </row>
    <row r="798" spans="1:16" ht="45" customHeight="1">
      <c r="A798" s="65">
        <v>360</v>
      </c>
      <c r="B798" s="394" t="s">
        <v>1820</v>
      </c>
      <c r="C798" s="363" t="s">
        <v>1496</v>
      </c>
      <c r="D798" s="301" t="s">
        <v>204</v>
      </c>
      <c r="E798" s="65" t="s">
        <v>1287</v>
      </c>
      <c r="F798" s="148">
        <v>2022</v>
      </c>
      <c r="G798" s="370">
        <v>2024</v>
      </c>
      <c r="H798" s="85">
        <v>1875000</v>
      </c>
      <c r="I798" s="85">
        <v>0</v>
      </c>
      <c r="J798" s="85">
        <v>187500</v>
      </c>
      <c r="K798" s="85"/>
      <c r="L798" s="85">
        <f t="shared" si="38"/>
        <v>18750</v>
      </c>
      <c r="M798" s="85">
        <f t="shared" si="39"/>
        <v>56250</v>
      </c>
      <c r="N798" s="85">
        <f t="shared" si="40"/>
        <v>56250</v>
      </c>
      <c r="O798" s="85">
        <f t="shared" si="41"/>
        <v>56250</v>
      </c>
      <c r="P798" s="382" t="s">
        <v>1079</v>
      </c>
    </row>
    <row r="799" spans="1:16" ht="45" customHeight="1">
      <c r="A799" s="65">
        <v>361</v>
      </c>
      <c r="B799" s="394" t="s">
        <v>1820</v>
      </c>
      <c r="C799" s="363" t="s">
        <v>1495</v>
      </c>
      <c r="D799" s="301" t="s">
        <v>419</v>
      </c>
      <c r="E799" s="65" t="s">
        <v>1089</v>
      </c>
      <c r="F799" s="148">
        <v>2022</v>
      </c>
      <c r="G799" s="370">
        <v>2024</v>
      </c>
      <c r="H799" s="85">
        <v>30000000</v>
      </c>
      <c r="I799" s="85">
        <v>0</v>
      </c>
      <c r="J799" s="85">
        <v>3000000</v>
      </c>
      <c r="K799" s="85"/>
      <c r="L799" s="85">
        <f t="shared" si="38"/>
        <v>300000</v>
      </c>
      <c r="M799" s="85">
        <f t="shared" si="39"/>
        <v>900000</v>
      </c>
      <c r="N799" s="85">
        <f t="shared" si="40"/>
        <v>900000</v>
      </c>
      <c r="O799" s="85">
        <f t="shared" si="41"/>
        <v>900000</v>
      </c>
      <c r="P799" s="382" t="s">
        <v>1079</v>
      </c>
    </row>
    <row r="800" spans="1:16" ht="45" customHeight="1">
      <c r="A800" s="65">
        <v>362</v>
      </c>
      <c r="B800" s="394" t="s">
        <v>1820</v>
      </c>
      <c r="C800" s="363" t="s">
        <v>1494</v>
      </c>
      <c r="D800" s="301" t="s">
        <v>419</v>
      </c>
      <c r="E800" s="65" t="s">
        <v>1099</v>
      </c>
      <c r="F800" s="148">
        <v>2022</v>
      </c>
      <c r="G800" s="370">
        <v>2024</v>
      </c>
      <c r="H800" s="85">
        <v>12480000</v>
      </c>
      <c r="I800" s="85">
        <v>0</v>
      </c>
      <c r="J800" s="85">
        <v>1248000</v>
      </c>
      <c r="K800" s="85"/>
      <c r="L800" s="85">
        <f t="shared" si="38"/>
        <v>124800</v>
      </c>
      <c r="M800" s="85">
        <f t="shared" si="39"/>
        <v>374400</v>
      </c>
      <c r="N800" s="85">
        <f t="shared" si="40"/>
        <v>374400</v>
      </c>
      <c r="O800" s="85">
        <f t="shared" si="41"/>
        <v>374400</v>
      </c>
      <c r="P800" s="382" t="s">
        <v>1079</v>
      </c>
    </row>
    <row r="801" spans="1:16" ht="45" customHeight="1">
      <c r="A801" s="65">
        <v>363</v>
      </c>
      <c r="B801" s="394" t="s">
        <v>1820</v>
      </c>
      <c r="C801" s="363" t="s">
        <v>1493</v>
      </c>
      <c r="D801" s="301" t="s">
        <v>419</v>
      </c>
      <c r="E801" s="65" t="s">
        <v>1089</v>
      </c>
      <c r="F801" s="148">
        <v>2022</v>
      </c>
      <c r="G801" s="370">
        <v>2024</v>
      </c>
      <c r="H801" s="85">
        <v>30000000</v>
      </c>
      <c r="I801" s="85">
        <v>0</v>
      </c>
      <c r="J801" s="85">
        <v>3000000</v>
      </c>
      <c r="K801" s="85"/>
      <c r="L801" s="85">
        <f t="shared" si="38"/>
        <v>300000</v>
      </c>
      <c r="M801" s="85">
        <f t="shared" si="39"/>
        <v>900000</v>
      </c>
      <c r="N801" s="85">
        <f t="shared" si="40"/>
        <v>900000</v>
      </c>
      <c r="O801" s="85">
        <f t="shared" si="41"/>
        <v>900000</v>
      </c>
      <c r="P801" s="382" t="s">
        <v>1289</v>
      </c>
    </row>
    <row r="802" spans="1:16" ht="45" customHeight="1">
      <c r="A802" s="65">
        <v>364</v>
      </c>
      <c r="B802" s="394" t="s">
        <v>1820</v>
      </c>
      <c r="C802" s="363" t="s">
        <v>1492</v>
      </c>
      <c r="D802" s="301" t="s">
        <v>419</v>
      </c>
      <c r="E802" s="65" t="s">
        <v>1089</v>
      </c>
      <c r="F802" s="148">
        <v>2022</v>
      </c>
      <c r="G802" s="370">
        <v>2024</v>
      </c>
      <c r="H802" s="85">
        <v>30000000</v>
      </c>
      <c r="I802" s="85">
        <v>0</v>
      </c>
      <c r="J802" s="85">
        <v>3000000</v>
      </c>
      <c r="K802" s="85"/>
      <c r="L802" s="85">
        <f t="shared" si="38"/>
        <v>300000</v>
      </c>
      <c r="M802" s="85">
        <f t="shared" si="39"/>
        <v>900000</v>
      </c>
      <c r="N802" s="85">
        <f t="shared" si="40"/>
        <v>900000</v>
      </c>
      <c r="O802" s="85">
        <f t="shared" si="41"/>
        <v>900000</v>
      </c>
      <c r="P802" s="382" t="s">
        <v>1292</v>
      </c>
    </row>
    <row r="803" spans="1:16" ht="45" customHeight="1">
      <c r="A803" s="65">
        <v>365</v>
      </c>
      <c r="B803" s="394" t="s">
        <v>1820</v>
      </c>
      <c r="C803" s="363" t="s">
        <v>1491</v>
      </c>
      <c r="D803" s="301" t="s">
        <v>419</v>
      </c>
      <c r="E803" s="65" t="s">
        <v>1089</v>
      </c>
      <c r="F803" s="148">
        <v>2022</v>
      </c>
      <c r="G803" s="370">
        <v>2024</v>
      </c>
      <c r="H803" s="85">
        <v>30000000</v>
      </c>
      <c r="I803" s="85">
        <v>0</v>
      </c>
      <c r="J803" s="85">
        <v>3000000</v>
      </c>
      <c r="K803" s="85"/>
      <c r="L803" s="85">
        <f t="shared" si="38"/>
        <v>300000</v>
      </c>
      <c r="M803" s="85">
        <f t="shared" si="39"/>
        <v>900000</v>
      </c>
      <c r="N803" s="85">
        <f t="shared" si="40"/>
        <v>900000</v>
      </c>
      <c r="O803" s="85">
        <f t="shared" si="41"/>
        <v>900000</v>
      </c>
      <c r="P803" s="382" t="s">
        <v>1490</v>
      </c>
    </row>
    <row r="804" spans="1:16" ht="45" customHeight="1">
      <c r="A804" s="65">
        <v>366</v>
      </c>
      <c r="B804" s="394" t="s">
        <v>1820</v>
      </c>
      <c r="C804" s="363" t="s">
        <v>1489</v>
      </c>
      <c r="D804" s="301" t="s">
        <v>419</v>
      </c>
      <c r="E804" s="65" t="s">
        <v>1089</v>
      </c>
      <c r="F804" s="148">
        <v>2022</v>
      </c>
      <c r="G804" s="370">
        <v>2024</v>
      </c>
      <c r="H804" s="85">
        <v>30000000</v>
      </c>
      <c r="I804" s="85">
        <v>0</v>
      </c>
      <c r="J804" s="85">
        <v>3000000</v>
      </c>
      <c r="K804" s="85"/>
      <c r="L804" s="85">
        <f t="shared" si="38"/>
        <v>300000</v>
      </c>
      <c r="M804" s="85">
        <f t="shared" si="39"/>
        <v>900000</v>
      </c>
      <c r="N804" s="85">
        <f t="shared" si="40"/>
        <v>900000</v>
      </c>
      <c r="O804" s="85">
        <f t="shared" si="41"/>
        <v>900000</v>
      </c>
      <c r="P804" s="382" t="s">
        <v>1292</v>
      </c>
    </row>
    <row r="805" spans="1:16" ht="45" customHeight="1">
      <c r="A805" s="65">
        <v>367</v>
      </c>
      <c r="B805" s="394" t="s">
        <v>1820</v>
      </c>
      <c r="C805" s="363" t="s">
        <v>1488</v>
      </c>
      <c r="D805" s="301" t="s">
        <v>419</v>
      </c>
      <c r="E805" s="65" t="s">
        <v>1099</v>
      </c>
      <c r="F805" s="148">
        <v>2022</v>
      </c>
      <c r="G805" s="370">
        <v>2024</v>
      </c>
      <c r="H805" s="85">
        <v>3750000</v>
      </c>
      <c r="I805" s="85">
        <v>0</v>
      </c>
      <c r="J805" s="85">
        <v>375000</v>
      </c>
      <c r="K805" s="85"/>
      <c r="L805" s="85">
        <f t="shared" si="38"/>
        <v>37500</v>
      </c>
      <c r="M805" s="85">
        <f t="shared" si="39"/>
        <v>112500</v>
      </c>
      <c r="N805" s="85">
        <f t="shared" si="40"/>
        <v>112500</v>
      </c>
      <c r="O805" s="85">
        <f t="shared" si="41"/>
        <v>112500</v>
      </c>
      <c r="P805" s="382" t="s">
        <v>1079</v>
      </c>
    </row>
    <row r="806" spans="1:16" ht="45" customHeight="1">
      <c r="A806" s="65">
        <v>368</v>
      </c>
      <c r="B806" s="394" t="s">
        <v>1820</v>
      </c>
      <c r="C806" s="363" t="s">
        <v>1487</v>
      </c>
      <c r="D806" s="301" t="s">
        <v>419</v>
      </c>
      <c r="E806" s="65" t="s">
        <v>1287</v>
      </c>
      <c r="F806" s="148">
        <v>2022</v>
      </c>
      <c r="G806" s="370">
        <v>2024</v>
      </c>
      <c r="H806" s="85">
        <v>1875000</v>
      </c>
      <c r="I806" s="85">
        <v>0</v>
      </c>
      <c r="J806" s="85">
        <v>187500</v>
      </c>
      <c r="K806" s="85"/>
      <c r="L806" s="85">
        <f t="shared" si="38"/>
        <v>18750</v>
      </c>
      <c r="M806" s="85">
        <f t="shared" si="39"/>
        <v>56250</v>
      </c>
      <c r="N806" s="85">
        <f t="shared" si="40"/>
        <v>56250</v>
      </c>
      <c r="O806" s="85">
        <f t="shared" si="41"/>
        <v>56250</v>
      </c>
      <c r="P806" s="382" t="s">
        <v>1079</v>
      </c>
    </row>
    <row r="807" spans="1:16" ht="45" customHeight="1">
      <c r="A807" s="65">
        <v>369</v>
      </c>
      <c r="B807" s="394" t="s">
        <v>1820</v>
      </c>
      <c r="C807" s="363" t="s">
        <v>1486</v>
      </c>
      <c r="D807" s="301" t="s">
        <v>419</v>
      </c>
      <c r="E807" s="65" t="s">
        <v>1287</v>
      </c>
      <c r="F807" s="148">
        <v>2022</v>
      </c>
      <c r="G807" s="370">
        <v>2024</v>
      </c>
      <c r="H807" s="85">
        <v>1875000</v>
      </c>
      <c r="I807" s="85">
        <v>0</v>
      </c>
      <c r="J807" s="85">
        <v>187500</v>
      </c>
      <c r="K807" s="85"/>
      <c r="L807" s="85">
        <f t="shared" si="38"/>
        <v>18750</v>
      </c>
      <c r="M807" s="85">
        <f t="shared" si="39"/>
        <v>56250</v>
      </c>
      <c r="N807" s="85">
        <f t="shared" si="40"/>
        <v>56250</v>
      </c>
      <c r="O807" s="85">
        <f t="shared" si="41"/>
        <v>56250</v>
      </c>
      <c r="P807" s="382" t="s">
        <v>1079</v>
      </c>
    </row>
    <row r="808" spans="1:16" ht="45" customHeight="1">
      <c r="A808" s="65">
        <v>370</v>
      </c>
      <c r="B808" s="394" t="s">
        <v>1820</v>
      </c>
      <c r="C808" s="363" t="s">
        <v>1485</v>
      </c>
      <c r="D808" s="301" t="s">
        <v>419</v>
      </c>
      <c r="E808" s="65" t="s">
        <v>1287</v>
      </c>
      <c r="F808" s="148">
        <v>2022</v>
      </c>
      <c r="G808" s="370">
        <v>2024</v>
      </c>
      <c r="H808" s="85">
        <v>1875000</v>
      </c>
      <c r="I808" s="85">
        <v>0</v>
      </c>
      <c r="J808" s="85">
        <v>187500</v>
      </c>
      <c r="K808" s="85"/>
      <c r="L808" s="85">
        <f t="shared" si="38"/>
        <v>18750</v>
      </c>
      <c r="M808" s="85">
        <f t="shared" si="39"/>
        <v>56250</v>
      </c>
      <c r="N808" s="85">
        <f t="shared" si="40"/>
        <v>56250</v>
      </c>
      <c r="O808" s="85">
        <f t="shared" si="41"/>
        <v>56250</v>
      </c>
      <c r="P808" s="382" t="s">
        <v>1079</v>
      </c>
    </row>
    <row r="809" spans="1:16" ht="45" customHeight="1">
      <c r="A809" s="65">
        <v>371</v>
      </c>
      <c r="B809" s="394" t="s">
        <v>1820</v>
      </c>
      <c r="C809" s="363" t="s">
        <v>1484</v>
      </c>
      <c r="D809" s="301" t="s">
        <v>419</v>
      </c>
      <c r="E809" s="65" t="s">
        <v>1287</v>
      </c>
      <c r="F809" s="148">
        <v>2022</v>
      </c>
      <c r="G809" s="370">
        <v>2024</v>
      </c>
      <c r="H809" s="85">
        <v>1875000</v>
      </c>
      <c r="I809" s="85">
        <v>0</v>
      </c>
      <c r="J809" s="85">
        <v>187500</v>
      </c>
      <c r="K809" s="85"/>
      <c r="L809" s="85">
        <f t="shared" si="38"/>
        <v>18750</v>
      </c>
      <c r="M809" s="85">
        <f t="shared" si="39"/>
        <v>56250</v>
      </c>
      <c r="N809" s="85">
        <f t="shared" si="40"/>
        <v>56250</v>
      </c>
      <c r="O809" s="85">
        <f t="shared" si="41"/>
        <v>56250</v>
      </c>
      <c r="P809" s="382" t="s">
        <v>1079</v>
      </c>
    </row>
    <row r="810" spans="1:16" ht="45" customHeight="1">
      <c r="A810" s="65">
        <v>372</v>
      </c>
      <c r="B810" s="394" t="s">
        <v>1820</v>
      </c>
      <c r="C810" s="363" t="s">
        <v>1483</v>
      </c>
      <c r="D810" s="301" t="s">
        <v>419</v>
      </c>
      <c r="E810" s="65" t="s">
        <v>1287</v>
      </c>
      <c r="F810" s="148">
        <v>2022</v>
      </c>
      <c r="G810" s="370">
        <v>2024</v>
      </c>
      <c r="H810" s="85">
        <v>1875000</v>
      </c>
      <c r="I810" s="85">
        <v>0</v>
      </c>
      <c r="J810" s="85">
        <v>187500</v>
      </c>
      <c r="K810" s="85"/>
      <c r="L810" s="85">
        <f t="shared" si="38"/>
        <v>18750</v>
      </c>
      <c r="M810" s="85">
        <f t="shared" si="39"/>
        <v>56250</v>
      </c>
      <c r="N810" s="85">
        <f t="shared" si="40"/>
        <v>56250</v>
      </c>
      <c r="O810" s="85">
        <f t="shared" si="41"/>
        <v>56250</v>
      </c>
      <c r="P810" s="382" t="s">
        <v>1079</v>
      </c>
    </row>
    <row r="811" spans="1:16" ht="45" customHeight="1">
      <c r="A811" s="65">
        <v>373</v>
      </c>
      <c r="B811" s="394" t="s">
        <v>1820</v>
      </c>
      <c r="C811" s="363" t="s">
        <v>1482</v>
      </c>
      <c r="D811" s="301" t="s">
        <v>419</v>
      </c>
      <c r="E811" s="65" t="s">
        <v>1287</v>
      </c>
      <c r="F811" s="148">
        <v>2022</v>
      </c>
      <c r="G811" s="370">
        <v>2024</v>
      </c>
      <c r="H811" s="85">
        <v>1875000</v>
      </c>
      <c r="I811" s="85">
        <v>0</v>
      </c>
      <c r="J811" s="85">
        <v>187500</v>
      </c>
      <c r="K811" s="85"/>
      <c r="L811" s="85">
        <f t="shared" si="38"/>
        <v>18750</v>
      </c>
      <c r="M811" s="85">
        <f t="shared" si="39"/>
        <v>56250</v>
      </c>
      <c r="N811" s="85">
        <f t="shared" si="40"/>
        <v>56250</v>
      </c>
      <c r="O811" s="85">
        <f t="shared" si="41"/>
        <v>56250</v>
      </c>
      <c r="P811" s="382" t="s">
        <v>1079</v>
      </c>
    </row>
    <row r="812" spans="1:16" ht="45" customHeight="1">
      <c r="A812" s="65">
        <v>374</v>
      </c>
      <c r="B812" s="394" t="s">
        <v>1820</v>
      </c>
      <c r="C812" s="363" t="s">
        <v>1481</v>
      </c>
      <c r="D812" s="301" t="s">
        <v>414</v>
      </c>
      <c r="E812" s="65" t="s">
        <v>1089</v>
      </c>
      <c r="F812" s="148">
        <v>2022</v>
      </c>
      <c r="G812" s="370">
        <v>2024</v>
      </c>
      <c r="H812" s="85">
        <v>30000000</v>
      </c>
      <c r="I812" s="85">
        <v>0</v>
      </c>
      <c r="J812" s="85">
        <v>3000000</v>
      </c>
      <c r="K812" s="85"/>
      <c r="L812" s="85">
        <f t="shared" si="38"/>
        <v>300000</v>
      </c>
      <c r="M812" s="85">
        <f t="shared" si="39"/>
        <v>900000</v>
      </c>
      <c r="N812" s="85">
        <f t="shared" si="40"/>
        <v>900000</v>
      </c>
      <c r="O812" s="85">
        <f t="shared" si="41"/>
        <v>900000</v>
      </c>
      <c r="P812" s="382" t="s">
        <v>1079</v>
      </c>
    </row>
    <row r="813" spans="1:16" ht="45" customHeight="1">
      <c r="A813" s="65">
        <v>375</v>
      </c>
      <c r="B813" s="394" t="s">
        <v>1820</v>
      </c>
      <c r="C813" s="363" t="s">
        <v>1480</v>
      </c>
      <c r="D813" s="301" t="s">
        <v>414</v>
      </c>
      <c r="E813" s="65" t="s">
        <v>1089</v>
      </c>
      <c r="F813" s="148">
        <v>2022</v>
      </c>
      <c r="G813" s="370">
        <v>2024</v>
      </c>
      <c r="H813" s="85">
        <v>30000000</v>
      </c>
      <c r="I813" s="85">
        <v>0</v>
      </c>
      <c r="J813" s="85">
        <v>3000000</v>
      </c>
      <c r="K813" s="85"/>
      <c r="L813" s="85">
        <f t="shared" si="38"/>
        <v>300000</v>
      </c>
      <c r="M813" s="85">
        <f t="shared" si="39"/>
        <v>900000</v>
      </c>
      <c r="N813" s="85">
        <f t="shared" si="40"/>
        <v>900000</v>
      </c>
      <c r="O813" s="85">
        <f t="shared" si="41"/>
        <v>900000</v>
      </c>
      <c r="P813" s="382" t="s">
        <v>1079</v>
      </c>
    </row>
    <row r="814" spans="1:16" ht="45" customHeight="1">
      <c r="A814" s="65">
        <v>376</v>
      </c>
      <c r="B814" s="394" t="s">
        <v>1820</v>
      </c>
      <c r="C814" s="363" t="s">
        <v>1479</v>
      </c>
      <c r="D814" s="301" t="s">
        <v>365</v>
      </c>
      <c r="E814" s="65" t="s">
        <v>1089</v>
      </c>
      <c r="F814" s="148">
        <v>2022</v>
      </c>
      <c r="G814" s="370">
        <v>2024</v>
      </c>
      <c r="H814" s="85">
        <v>30000000</v>
      </c>
      <c r="I814" s="85">
        <v>0</v>
      </c>
      <c r="J814" s="85">
        <v>3000000</v>
      </c>
      <c r="K814" s="85"/>
      <c r="L814" s="85">
        <f t="shared" si="38"/>
        <v>300000</v>
      </c>
      <c r="M814" s="85">
        <f t="shared" si="39"/>
        <v>900000</v>
      </c>
      <c r="N814" s="85">
        <f t="shared" si="40"/>
        <v>900000</v>
      </c>
      <c r="O814" s="85">
        <f t="shared" si="41"/>
        <v>900000</v>
      </c>
      <c r="P814" s="382" t="s">
        <v>1292</v>
      </c>
    </row>
    <row r="815" spans="1:16" ht="45" customHeight="1">
      <c r="A815" s="65">
        <v>377</v>
      </c>
      <c r="B815" s="394" t="s">
        <v>1820</v>
      </c>
      <c r="C815" s="363" t="s">
        <v>1478</v>
      </c>
      <c r="D815" s="301" t="s">
        <v>365</v>
      </c>
      <c r="E815" s="65" t="s">
        <v>1089</v>
      </c>
      <c r="F815" s="148">
        <v>2022</v>
      </c>
      <c r="G815" s="370">
        <v>2024</v>
      </c>
      <c r="H815" s="85">
        <v>30000000</v>
      </c>
      <c r="I815" s="85">
        <v>0</v>
      </c>
      <c r="J815" s="85">
        <v>3000000</v>
      </c>
      <c r="K815" s="85"/>
      <c r="L815" s="85">
        <f t="shared" si="38"/>
        <v>300000</v>
      </c>
      <c r="M815" s="85">
        <f t="shared" si="39"/>
        <v>900000</v>
      </c>
      <c r="N815" s="85">
        <f t="shared" si="40"/>
        <v>900000</v>
      </c>
      <c r="O815" s="85">
        <f t="shared" si="41"/>
        <v>900000</v>
      </c>
      <c r="P815" s="382" t="s">
        <v>1289</v>
      </c>
    </row>
    <row r="816" spans="1:16" ht="45" customHeight="1">
      <c r="A816" s="65">
        <v>378</v>
      </c>
      <c r="B816" s="394" t="s">
        <v>1820</v>
      </c>
      <c r="C816" s="363" t="s">
        <v>1477</v>
      </c>
      <c r="D816" s="301" t="s">
        <v>365</v>
      </c>
      <c r="E816" s="65" t="s">
        <v>1089</v>
      </c>
      <c r="F816" s="148">
        <v>2022</v>
      </c>
      <c r="G816" s="370">
        <v>2024</v>
      </c>
      <c r="H816" s="85">
        <v>30000000</v>
      </c>
      <c r="I816" s="85">
        <v>0</v>
      </c>
      <c r="J816" s="85">
        <v>3000000</v>
      </c>
      <c r="K816" s="85"/>
      <c r="L816" s="85">
        <f t="shared" si="38"/>
        <v>300000</v>
      </c>
      <c r="M816" s="85">
        <f t="shared" si="39"/>
        <v>900000</v>
      </c>
      <c r="N816" s="85">
        <f t="shared" si="40"/>
        <v>900000</v>
      </c>
      <c r="O816" s="85">
        <f t="shared" si="41"/>
        <v>900000</v>
      </c>
      <c r="P816" s="382" t="s">
        <v>1292</v>
      </c>
    </row>
    <row r="817" spans="1:16" ht="45" customHeight="1">
      <c r="A817" s="65">
        <v>379</v>
      </c>
      <c r="B817" s="394" t="s">
        <v>1820</v>
      </c>
      <c r="C817" s="363" t="s">
        <v>1476</v>
      </c>
      <c r="D817" s="301" t="s">
        <v>365</v>
      </c>
      <c r="E817" s="65" t="s">
        <v>1287</v>
      </c>
      <c r="F817" s="148">
        <v>2022</v>
      </c>
      <c r="G817" s="370">
        <v>2024</v>
      </c>
      <c r="H817" s="85">
        <v>1875000</v>
      </c>
      <c r="I817" s="85">
        <v>0</v>
      </c>
      <c r="J817" s="85">
        <v>187500</v>
      </c>
      <c r="K817" s="85"/>
      <c r="L817" s="85">
        <f t="shared" si="38"/>
        <v>18750</v>
      </c>
      <c r="M817" s="85">
        <f t="shared" si="39"/>
        <v>56250</v>
      </c>
      <c r="N817" s="85">
        <f t="shared" si="40"/>
        <v>56250</v>
      </c>
      <c r="O817" s="85">
        <f t="shared" si="41"/>
        <v>56250</v>
      </c>
      <c r="P817" s="382" t="s">
        <v>1079</v>
      </c>
    </row>
    <row r="818" spans="1:16" ht="45" customHeight="1">
      <c r="A818" s="65">
        <v>380</v>
      </c>
      <c r="B818" s="394" t="s">
        <v>1820</v>
      </c>
      <c r="C818" s="363" t="s">
        <v>1475</v>
      </c>
      <c r="D818" s="301" t="s">
        <v>365</v>
      </c>
      <c r="E818" s="65" t="s">
        <v>1287</v>
      </c>
      <c r="F818" s="148">
        <v>2022</v>
      </c>
      <c r="G818" s="370">
        <v>2024</v>
      </c>
      <c r="H818" s="85">
        <v>1875000</v>
      </c>
      <c r="I818" s="85">
        <v>0</v>
      </c>
      <c r="J818" s="85">
        <v>187500</v>
      </c>
      <c r="K818" s="85"/>
      <c r="L818" s="85">
        <f t="shared" si="38"/>
        <v>18750</v>
      </c>
      <c r="M818" s="85">
        <f t="shared" si="39"/>
        <v>56250</v>
      </c>
      <c r="N818" s="85">
        <f t="shared" si="40"/>
        <v>56250</v>
      </c>
      <c r="O818" s="85">
        <f t="shared" si="41"/>
        <v>56250</v>
      </c>
      <c r="P818" s="382" t="s">
        <v>1079</v>
      </c>
    </row>
    <row r="819" spans="1:16" ht="45" customHeight="1">
      <c r="A819" s="65">
        <v>381</v>
      </c>
      <c r="B819" s="394" t="s">
        <v>1820</v>
      </c>
      <c r="C819" s="363" t="s">
        <v>1474</v>
      </c>
      <c r="D819" s="301" t="s">
        <v>429</v>
      </c>
      <c r="E819" s="65" t="s">
        <v>1099</v>
      </c>
      <c r="F819" s="148">
        <v>2022</v>
      </c>
      <c r="G819" s="370">
        <v>2024</v>
      </c>
      <c r="H819" s="85">
        <v>3750000</v>
      </c>
      <c r="I819" s="85">
        <v>0</v>
      </c>
      <c r="J819" s="85">
        <v>375000</v>
      </c>
      <c r="K819" s="85"/>
      <c r="L819" s="85">
        <f t="shared" si="38"/>
        <v>37500</v>
      </c>
      <c r="M819" s="85">
        <f t="shared" si="39"/>
        <v>112500</v>
      </c>
      <c r="N819" s="85">
        <f t="shared" si="40"/>
        <v>112500</v>
      </c>
      <c r="O819" s="85">
        <f t="shared" si="41"/>
        <v>112500</v>
      </c>
      <c r="P819" s="382" t="s">
        <v>1079</v>
      </c>
    </row>
    <row r="820" spans="1:16" ht="45" customHeight="1">
      <c r="A820" s="65">
        <v>382</v>
      </c>
      <c r="B820" s="394" t="s">
        <v>1820</v>
      </c>
      <c r="C820" s="363" t="s">
        <v>1473</v>
      </c>
      <c r="D820" s="301" t="s">
        <v>429</v>
      </c>
      <c r="E820" s="65" t="s">
        <v>1287</v>
      </c>
      <c r="F820" s="148">
        <v>2022</v>
      </c>
      <c r="G820" s="370">
        <v>2024</v>
      </c>
      <c r="H820" s="85">
        <v>1875000</v>
      </c>
      <c r="I820" s="85">
        <v>0</v>
      </c>
      <c r="J820" s="85">
        <v>187500</v>
      </c>
      <c r="K820" s="85"/>
      <c r="L820" s="85">
        <f t="shared" si="38"/>
        <v>18750</v>
      </c>
      <c r="M820" s="85">
        <f t="shared" si="39"/>
        <v>56250</v>
      </c>
      <c r="N820" s="85">
        <f t="shared" si="40"/>
        <v>56250</v>
      </c>
      <c r="O820" s="85">
        <f t="shared" si="41"/>
        <v>56250</v>
      </c>
      <c r="P820" s="382" t="s">
        <v>1079</v>
      </c>
    </row>
    <row r="821" spans="1:16" ht="45" customHeight="1">
      <c r="A821" s="65">
        <v>383</v>
      </c>
      <c r="B821" s="394" t="s">
        <v>1820</v>
      </c>
      <c r="C821" s="363" t="s">
        <v>1472</v>
      </c>
      <c r="D821" s="301" t="s">
        <v>429</v>
      </c>
      <c r="E821" s="65" t="s">
        <v>1099</v>
      </c>
      <c r="F821" s="148">
        <v>2022</v>
      </c>
      <c r="G821" s="370">
        <v>2024</v>
      </c>
      <c r="H821" s="85">
        <v>3750000</v>
      </c>
      <c r="I821" s="85">
        <v>0</v>
      </c>
      <c r="J821" s="85">
        <v>375000</v>
      </c>
      <c r="K821" s="85"/>
      <c r="L821" s="85">
        <f t="shared" si="38"/>
        <v>37500</v>
      </c>
      <c r="M821" s="85">
        <f t="shared" si="39"/>
        <v>112500</v>
      </c>
      <c r="N821" s="85">
        <f t="shared" si="40"/>
        <v>112500</v>
      </c>
      <c r="O821" s="85">
        <f t="shared" si="41"/>
        <v>112500</v>
      </c>
      <c r="P821" s="382" t="s">
        <v>1471</v>
      </c>
    </row>
    <row r="822" spans="1:16" ht="45" customHeight="1">
      <c r="A822" s="65">
        <v>384</v>
      </c>
      <c r="B822" s="394" t="s">
        <v>1820</v>
      </c>
      <c r="C822" s="363" t="s">
        <v>1470</v>
      </c>
      <c r="D822" s="301" t="s">
        <v>365</v>
      </c>
      <c r="E822" s="65" t="s">
        <v>1287</v>
      </c>
      <c r="F822" s="148">
        <v>2022</v>
      </c>
      <c r="G822" s="370">
        <v>2024</v>
      </c>
      <c r="H822" s="85">
        <v>1875000</v>
      </c>
      <c r="I822" s="85">
        <v>0</v>
      </c>
      <c r="J822" s="85">
        <v>187500</v>
      </c>
      <c r="K822" s="85"/>
      <c r="L822" s="85">
        <f t="shared" si="38"/>
        <v>18750</v>
      </c>
      <c r="M822" s="85">
        <f t="shared" si="39"/>
        <v>56250</v>
      </c>
      <c r="N822" s="85">
        <f t="shared" si="40"/>
        <v>56250</v>
      </c>
      <c r="O822" s="85">
        <f t="shared" si="41"/>
        <v>56250</v>
      </c>
      <c r="P822" s="382" t="s">
        <v>1079</v>
      </c>
    </row>
    <row r="823" spans="1:16" ht="45" customHeight="1">
      <c r="A823" s="65">
        <v>385</v>
      </c>
      <c r="B823" s="394" t="s">
        <v>1820</v>
      </c>
      <c r="C823" s="363" t="s">
        <v>1469</v>
      </c>
      <c r="D823" s="301" t="s">
        <v>629</v>
      </c>
      <c r="E823" s="65" t="s">
        <v>632</v>
      </c>
      <c r="F823" s="148">
        <v>2021</v>
      </c>
      <c r="G823" s="370">
        <v>2024</v>
      </c>
      <c r="H823" s="85">
        <v>58500000</v>
      </c>
      <c r="I823" s="85">
        <v>0</v>
      </c>
      <c r="J823" s="85">
        <v>58500000</v>
      </c>
      <c r="K823" s="85"/>
      <c r="L823" s="85">
        <f>J823/4</f>
        <v>14625000</v>
      </c>
      <c r="M823" s="85">
        <f t="shared" si="39"/>
        <v>14625000</v>
      </c>
      <c r="N823" s="85">
        <f t="shared" si="40"/>
        <v>14625000</v>
      </c>
      <c r="O823" s="85">
        <f t="shared" si="41"/>
        <v>14625000</v>
      </c>
      <c r="P823" s="382" t="s">
        <v>1467</v>
      </c>
    </row>
    <row r="824" spans="1:16" ht="45" customHeight="1">
      <c r="A824" s="65">
        <v>386</v>
      </c>
      <c r="B824" s="394" t="s">
        <v>1820</v>
      </c>
      <c r="C824" s="363" t="s">
        <v>1468</v>
      </c>
      <c r="D824" s="301" t="s">
        <v>415</v>
      </c>
      <c r="E824" s="65" t="s">
        <v>633</v>
      </c>
      <c r="F824" s="148">
        <v>2021</v>
      </c>
      <c r="G824" s="370">
        <v>2024</v>
      </c>
      <c r="H824" s="85">
        <v>99750000</v>
      </c>
      <c r="I824" s="85">
        <v>52675429.920000002</v>
      </c>
      <c r="J824" s="85">
        <v>99750000</v>
      </c>
      <c r="K824" s="85"/>
      <c r="L824" s="85">
        <f>J824/4</f>
        <v>24937500</v>
      </c>
      <c r="M824" s="85">
        <f t="shared" si="39"/>
        <v>24937500</v>
      </c>
      <c r="N824" s="85">
        <f t="shared" si="40"/>
        <v>24937500</v>
      </c>
      <c r="O824" s="85">
        <f t="shared" si="41"/>
        <v>24937500</v>
      </c>
      <c r="P824" s="382" t="s">
        <v>1467</v>
      </c>
    </row>
    <row r="825" spans="1:16" ht="45" customHeight="1">
      <c r="A825" s="65">
        <v>387</v>
      </c>
      <c r="B825" s="394" t="s">
        <v>1820</v>
      </c>
      <c r="C825" s="363" t="s">
        <v>1466</v>
      </c>
      <c r="D825" s="301" t="s">
        <v>358</v>
      </c>
      <c r="E825" s="65" t="s">
        <v>634</v>
      </c>
      <c r="F825" s="148">
        <v>2021</v>
      </c>
      <c r="G825" s="370">
        <v>2024</v>
      </c>
      <c r="H825" s="85">
        <v>44250000</v>
      </c>
      <c r="I825" s="85">
        <v>0</v>
      </c>
      <c r="J825" s="85">
        <v>44250000</v>
      </c>
      <c r="K825" s="85"/>
      <c r="L825" s="85">
        <f t="shared" ref="L825:L843" si="42">J825/10</f>
        <v>4425000</v>
      </c>
      <c r="M825" s="85">
        <f t="shared" si="39"/>
        <v>13275000</v>
      </c>
      <c r="N825" s="85">
        <f t="shared" si="40"/>
        <v>13275000</v>
      </c>
      <c r="O825" s="85">
        <f t="shared" si="41"/>
        <v>13275000</v>
      </c>
      <c r="P825" s="382" t="s">
        <v>1465</v>
      </c>
    </row>
    <row r="826" spans="1:16" ht="45" customHeight="1">
      <c r="A826" s="65">
        <v>388</v>
      </c>
      <c r="B826" s="394" t="s">
        <v>1820</v>
      </c>
      <c r="C826" s="363" t="s">
        <v>1464</v>
      </c>
      <c r="D826" s="301" t="s">
        <v>428</v>
      </c>
      <c r="E826" s="65" t="s">
        <v>635</v>
      </c>
      <c r="F826" s="148">
        <v>2021</v>
      </c>
      <c r="G826" s="370">
        <v>2024</v>
      </c>
      <c r="H826" s="85">
        <v>41000000</v>
      </c>
      <c r="I826" s="85">
        <v>0</v>
      </c>
      <c r="J826" s="85">
        <v>41000000</v>
      </c>
      <c r="K826" s="85"/>
      <c r="L826" s="85">
        <f t="shared" si="42"/>
        <v>4100000</v>
      </c>
      <c r="M826" s="85">
        <f t="shared" si="39"/>
        <v>12300000</v>
      </c>
      <c r="N826" s="85">
        <f t="shared" si="40"/>
        <v>12300000</v>
      </c>
      <c r="O826" s="85">
        <f t="shared" si="41"/>
        <v>12300000</v>
      </c>
      <c r="P826" s="382" t="s">
        <v>1463</v>
      </c>
    </row>
    <row r="827" spans="1:16" ht="45" customHeight="1">
      <c r="A827" s="65">
        <v>389</v>
      </c>
      <c r="B827" s="394" t="s">
        <v>1820</v>
      </c>
      <c r="C827" s="363" t="s">
        <v>1462</v>
      </c>
      <c r="D827" s="301" t="s">
        <v>391</v>
      </c>
      <c r="E827" s="65" t="s">
        <v>636</v>
      </c>
      <c r="F827" s="148">
        <v>2021</v>
      </c>
      <c r="G827" s="370">
        <v>2024</v>
      </c>
      <c r="H827" s="85">
        <v>104750000</v>
      </c>
      <c r="I827" s="85">
        <v>0</v>
      </c>
      <c r="J827" s="85">
        <v>104750000</v>
      </c>
      <c r="K827" s="85"/>
      <c r="L827" s="85">
        <f t="shared" si="42"/>
        <v>10475000</v>
      </c>
      <c r="M827" s="85">
        <f t="shared" si="39"/>
        <v>31425000</v>
      </c>
      <c r="N827" s="85">
        <f t="shared" si="40"/>
        <v>31425000</v>
      </c>
      <c r="O827" s="85">
        <f t="shared" si="41"/>
        <v>31425000</v>
      </c>
      <c r="P827" s="382" t="s">
        <v>1461</v>
      </c>
    </row>
    <row r="828" spans="1:16" ht="45" customHeight="1">
      <c r="A828" s="65">
        <v>390</v>
      </c>
      <c r="B828" s="394" t="s">
        <v>1820</v>
      </c>
      <c r="C828" s="363" t="s">
        <v>1460</v>
      </c>
      <c r="D828" s="301" t="s">
        <v>391</v>
      </c>
      <c r="E828" s="65" t="s">
        <v>637</v>
      </c>
      <c r="F828" s="148">
        <v>2021</v>
      </c>
      <c r="G828" s="370">
        <v>2024</v>
      </c>
      <c r="H828" s="85">
        <v>57250000</v>
      </c>
      <c r="I828" s="85">
        <v>0</v>
      </c>
      <c r="J828" s="85">
        <v>57250000</v>
      </c>
      <c r="K828" s="85"/>
      <c r="L828" s="85">
        <f t="shared" si="42"/>
        <v>5725000</v>
      </c>
      <c r="M828" s="85">
        <f t="shared" si="39"/>
        <v>17175000</v>
      </c>
      <c r="N828" s="85">
        <f t="shared" si="40"/>
        <v>17175000</v>
      </c>
      <c r="O828" s="85">
        <f t="shared" si="41"/>
        <v>17175000</v>
      </c>
      <c r="P828" s="382" t="s">
        <v>1459</v>
      </c>
    </row>
    <row r="829" spans="1:16" ht="45" customHeight="1">
      <c r="A829" s="65">
        <v>391</v>
      </c>
      <c r="B829" s="394" t="s">
        <v>1820</v>
      </c>
      <c r="C829" s="363" t="s">
        <v>1458</v>
      </c>
      <c r="D829" s="301" t="s">
        <v>393</v>
      </c>
      <c r="E829" s="65" t="s">
        <v>638</v>
      </c>
      <c r="F829" s="148">
        <v>2021</v>
      </c>
      <c r="G829" s="370">
        <v>2024</v>
      </c>
      <c r="H829" s="85">
        <v>56250000</v>
      </c>
      <c r="I829" s="85">
        <v>0</v>
      </c>
      <c r="J829" s="85">
        <v>56250000</v>
      </c>
      <c r="K829" s="85"/>
      <c r="L829" s="85">
        <f t="shared" si="42"/>
        <v>5625000</v>
      </c>
      <c r="M829" s="85">
        <f t="shared" si="39"/>
        <v>16875000</v>
      </c>
      <c r="N829" s="85">
        <f t="shared" si="40"/>
        <v>16875000</v>
      </c>
      <c r="O829" s="85">
        <f t="shared" si="41"/>
        <v>16875000</v>
      </c>
      <c r="P829" s="382" t="s">
        <v>1457</v>
      </c>
    </row>
    <row r="830" spans="1:16" ht="45" customHeight="1">
      <c r="A830" s="65">
        <v>392</v>
      </c>
      <c r="B830" s="394" t="s">
        <v>1820</v>
      </c>
      <c r="C830" s="363" t="s">
        <v>1456</v>
      </c>
      <c r="D830" s="301" t="s">
        <v>394</v>
      </c>
      <c r="E830" s="65" t="s">
        <v>639</v>
      </c>
      <c r="F830" s="148">
        <v>2021</v>
      </c>
      <c r="G830" s="370">
        <v>2024</v>
      </c>
      <c r="H830" s="85">
        <v>49000000</v>
      </c>
      <c r="I830" s="85">
        <v>0</v>
      </c>
      <c r="J830" s="85">
        <v>49000000</v>
      </c>
      <c r="K830" s="85"/>
      <c r="L830" s="85">
        <f t="shared" si="42"/>
        <v>4900000</v>
      </c>
      <c r="M830" s="85">
        <f t="shared" si="39"/>
        <v>14700000</v>
      </c>
      <c r="N830" s="85">
        <f t="shared" si="40"/>
        <v>14700000</v>
      </c>
      <c r="O830" s="85">
        <f t="shared" si="41"/>
        <v>14700000</v>
      </c>
      <c r="P830" s="382" t="s">
        <v>1455</v>
      </c>
    </row>
    <row r="831" spans="1:16" ht="45" customHeight="1">
      <c r="A831" s="65">
        <v>393</v>
      </c>
      <c r="B831" s="394" t="s">
        <v>1820</v>
      </c>
      <c r="C831" s="363" t="s">
        <v>1454</v>
      </c>
      <c r="D831" s="301" t="s">
        <v>263</v>
      </c>
      <c r="E831" s="65" t="s">
        <v>646</v>
      </c>
      <c r="F831" s="148">
        <v>2021</v>
      </c>
      <c r="G831" s="370">
        <v>2024</v>
      </c>
      <c r="H831" s="85">
        <v>46250000</v>
      </c>
      <c r="I831" s="85">
        <v>0</v>
      </c>
      <c r="J831" s="85">
        <v>46250000</v>
      </c>
      <c r="K831" s="85"/>
      <c r="L831" s="85">
        <f t="shared" si="42"/>
        <v>4625000</v>
      </c>
      <c r="M831" s="85">
        <f t="shared" si="39"/>
        <v>13875000</v>
      </c>
      <c r="N831" s="85">
        <f t="shared" si="40"/>
        <v>13875000</v>
      </c>
      <c r="O831" s="85">
        <f t="shared" si="41"/>
        <v>13875000</v>
      </c>
      <c r="P831" s="382" t="s">
        <v>1453</v>
      </c>
    </row>
    <row r="832" spans="1:16" ht="45" customHeight="1">
      <c r="A832" s="65">
        <v>394</v>
      </c>
      <c r="B832" s="394" t="s">
        <v>1820</v>
      </c>
      <c r="C832" s="363" t="s">
        <v>1452</v>
      </c>
      <c r="D832" s="301" t="s">
        <v>391</v>
      </c>
      <c r="E832" s="65" t="s">
        <v>637</v>
      </c>
      <c r="F832" s="148">
        <v>2021</v>
      </c>
      <c r="G832" s="370">
        <v>2024</v>
      </c>
      <c r="H832" s="85">
        <v>53000000</v>
      </c>
      <c r="I832" s="85">
        <v>0</v>
      </c>
      <c r="J832" s="85">
        <v>53000000</v>
      </c>
      <c r="K832" s="85"/>
      <c r="L832" s="85">
        <f t="shared" si="42"/>
        <v>5300000</v>
      </c>
      <c r="M832" s="85">
        <f t="shared" si="39"/>
        <v>15900000</v>
      </c>
      <c r="N832" s="85">
        <f t="shared" si="40"/>
        <v>15900000</v>
      </c>
      <c r="O832" s="85">
        <f t="shared" si="41"/>
        <v>15900000</v>
      </c>
      <c r="P832" s="382" t="s">
        <v>1451</v>
      </c>
    </row>
    <row r="833" spans="1:16" ht="45" customHeight="1">
      <c r="A833" s="65">
        <v>395</v>
      </c>
      <c r="B833" s="394" t="s">
        <v>1820</v>
      </c>
      <c r="C833" s="363" t="s">
        <v>1450</v>
      </c>
      <c r="D833" s="301" t="s">
        <v>140</v>
      </c>
      <c r="E833" s="65" t="s">
        <v>1449</v>
      </c>
      <c r="F833" s="148">
        <v>2015</v>
      </c>
      <c r="G833" s="370">
        <v>2024</v>
      </c>
      <c r="H833" s="85">
        <v>28800000</v>
      </c>
      <c r="I833" s="85">
        <v>0</v>
      </c>
      <c r="J833" s="85">
        <v>28800000</v>
      </c>
      <c r="K833" s="85"/>
      <c r="L833" s="85">
        <f t="shared" si="42"/>
        <v>2880000</v>
      </c>
      <c r="M833" s="85">
        <f t="shared" si="39"/>
        <v>8640000</v>
      </c>
      <c r="N833" s="85">
        <f t="shared" si="40"/>
        <v>8640000</v>
      </c>
      <c r="O833" s="85">
        <f t="shared" si="41"/>
        <v>8640000</v>
      </c>
      <c r="P833" s="382" t="s">
        <v>271</v>
      </c>
    </row>
    <row r="834" spans="1:16" ht="45" customHeight="1">
      <c r="A834" s="65">
        <v>396</v>
      </c>
      <c r="B834" s="394" t="s">
        <v>1820</v>
      </c>
      <c r="C834" s="363" t="s">
        <v>1448</v>
      </c>
      <c r="D834" s="301" t="s">
        <v>140</v>
      </c>
      <c r="E834" s="65" t="s">
        <v>1447</v>
      </c>
      <c r="F834" s="148">
        <v>2015</v>
      </c>
      <c r="G834" s="370">
        <v>2024</v>
      </c>
      <c r="H834" s="85">
        <v>48000000</v>
      </c>
      <c r="I834" s="85">
        <v>0</v>
      </c>
      <c r="J834" s="85">
        <v>48000000</v>
      </c>
      <c r="K834" s="85"/>
      <c r="L834" s="85">
        <f t="shared" si="42"/>
        <v>4800000</v>
      </c>
      <c r="M834" s="85">
        <f t="shared" si="39"/>
        <v>14400000</v>
      </c>
      <c r="N834" s="85">
        <f t="shared" si="40"/>
        <v>14400000</v>
      </c>
      <c r="O834" s="85">
        <f t="shared" si="41"/>
        <v>14400000</v>
      </c>
      <c r="P834" s="382" t="s">
        <v>271</v>
      </c>
    </row>
    <row r="835" spans="1:16" ht="45" customHeight="1">
      <c r="A835" s="65">
        <v>397</v>
      </c>
      <c r="B835" s="394" t="s">
        <v>1820</v>
      </c>
      <c r="C835" s="363" t="s">
        <v>1558</v>
      </c>
      <c r="D835" s="301" t="s">
        <v>140</v>
      </c>
      <c r="E835" s="65" t="s">
        <v>1559</v>
      </c>
      <c r="F835" s="370">
        <v>2015</v>
      </c>
      <c r="G835" s="148">
        <v>2024</v>
      </c>
      <c r="H835" s="85">
        <v>38400000</v>
      </c>
      <c r="I835" s="85">
        <v>0</v>
      </c>
      <c r="J835" s="85">
        <v>38400000</v>
      </c>
      <c r="K835" s="85"/>
      <c r="L835" s="85">
        <f t="shared" si="42"/>
        <v>3840000</v>
      </c>
      <c r="M835" s="85">
        <f t="shared" si="39"/>
        <v>11520000</v>
      </c>
      <c r="N835" s="85">
        <f t="shared" si="40"/>
        <v>11520000</v>
      </c>
      <c r="O835" s="85">
        <f t="shared" si="41"/>
        <v>11520000</v>
      </c>
      <c r="P835" s="382" t="s">
        <v>271</v>
      </c>
    </row>
    <row r="836" spans="1:16" ht="45" customHeight="1">
      <c r="A836" s="65">
        <v>398</v>
      </c>
      <c r="B836" s="394" t="s">
        <v>1820</v>
      </c>
      <c r="C836" s="363" t="s">
        <v>1644</v>
      </c>
      <c r="D836" s="301" t="s">
        <v>140</v>
      </c>
      <c r="E836" s="65" t="s">
        <v>646</v>
      </c>
      <c r="F836" s="370">
        <v>2015</v>
      </c>
      <c r="G836" s="148">
        <v>2024</v>
      </c>
      <c r="H836" s="85">
        <v>38400000</v>
      </c>
      <c r="I836" s="85">
        <v>0</v>
      </c>
      <c r="J836" s="85">
        <v>38400000</v>
      </c>
      <c r="K836" s="85"/>
      <c r="L836" s="85">
        <f t="shared" si="42"/>
        <v>3840000</v>
      </c>
      <c r="M836" s="85">
        <f t="shared" si="39"/>
        <v>11520000</v>
      </c>
      <c r="N836" s="85">
        <f t="shared" si="40"/>
        <v>11520000</v>
      </c>
      <c r="O836" s="85">
        <f t="shared" si="41"/>
        <v>11520000</v>
      </c>
      <c r="P836" s="382" t="s">
        <v>271</v>
      </c>
    </row>
    <row r="837" spans="1:16" ht="45" customHeight="1">
      <c r="A837" s="65">
        <v>399</v>
      </c>
      <c r="B837" s="394" t="s">
        <v>1820</v>
      </c>
      <c r="C837" s="363" t="s">
        <v>1643</v>
      </c>
      <c r="D837" s="301" t="s">
        <v>391</v>
      </c>
      <c r="E837" s="65" t="s">
        <v>639</v>
      </c>
      <c r="F837" s="370">
        <v>2021</v>
      </c>
      <c r="G837" s="148">
        <v>2024</v>
      </c>
      <c r="H837" s="85">
        <v>48500000</v>
      </c>
      <c r="I837" s="85">
        <v>0</v>
      </c>
      <c r="J837" s="85">
        <v>48500000</v>
      </c>
      <c r="K837" s="85"/>
      <c r="L837" s="85">
        <f t="shared" si="42"/>
        <v>4850000</v>
      </c>
      <c r="M837" s="85">
        <f t="shared" si="39"/>
        <v>14550000</v>
      </c>
      <c r="N837" s="85">
        <f t="shared" si="40"/>
        <v>14550000</v>
      </c>
      <c r="O837" s="85">
        <f t="shared" si="41"/>
        <v>14550000</v>
      </c>
      <c r="P837" s="382" t="s">
        <v>1642</v>
      </c>
    </row>
    <row r="838" spans="1:16" ht="45" customHeight="1">
      <c r="A838" s="65">
        <v>400</v>
      </c>
      <c r="B838" s="394" t="s">
        <v>1820</v>
      </c>
      <c r="C838" s="363" t="s">
        <v>1641</v>
      </c>
      <c r="D838" s="301" t="s">
        <v>630</v>
      </c>
      <c r="E838" s="65" t="s">
        <v>637</v>
      </c>
      <c r="F838" s="370">
        <v>2021</v>
      </c>
      <c r="G838" s="148">
        <v>2024</v>
      </c>
      <c r="H838" s="85">
        <v>51750000</v>
      </c>
      <c r="I838" s="85">
        <v>0</v>
      </c>
      <c r="J838" s="85">
        <v>51750000</v>
      </c>
      <c r="K838" s="85"/>
      <c r="L838" s="85">
        <f t="shared" si="42"/>
        <v>5175000</v>
      </c>
      <c r="M838" s="85">
        <f t="shared" si="39"/>
        <v>15525000</v>
      </c>
      <c r="N838" s="85">
        <f t="shared" si="40"/>
        <v>15525000</v>
      </c>
      <c r="O838" s="85">
        <f t="shared" si="41"/>
        <v>15525000</v>
      </c>
      <c r="P838" s="382" t="s">
        <v>1640</v>
      </c>
    </row>
    <row r="839" spans="1:16" ht="45" customHeight="1">
      <c r="A839" s="65">
        <v>401</v>
      </c>
      <c r="B839" s="394" t="s">
        <v>1820</v>
      </c>
      <c r="C839" s="363" t="s">
        <v>1639</v>
      </c>
      <c r="D839" s="301" t="s">
        <v>394</v>
      </c>
      <c r="E839" s="65" t="s">
        <v>637</v>
      </c>
      <c r="F839" s="370">
        <v>2021</v>
      </c>
      <c r="G839" s="148">
        <v>2024</v>
      </c>
      <c r="H839" s="85">
        <v>59500000</v>
      </c>
      <c r="I839" s="85">
        <v>0</v>
      </c>
      <c r="J839" s="85">
        <v>59500000</v>
      </c>
      <c r="K839" s="85"/>
      <c r="L839" s="85">
        <f t="shared" si="42"/>
        <v>5950000</v>
      </c>
      <c r="M839" s="85">
        <f t="shared" ref="M839:M879" si="43">(J839-L839)/3</f>
        <v>17850000</v>
      </c>
      <c r="N839" s="85">
        <f t="shared" ref="N839:N879" si="44">(J839-L839)/3</f>
        <v>17850000</v>
      </c>
      <c r="O839" s="85">
        <f t="shared" ref="O839:O879" si="45">(J839-L839)/3</f>
        <v>17850000</v>
      </c>
      <c r="P839" s="382" t="s">
        <v>1638</v>
      </c>
    </row>
    <row r="840" spans="1:16" ht="45" customHeight="1">
      <c r="A840" s="65">
        <v>402</v>
      </c>
      <c r="B840" s="394" t="s">
        <v>1820</v>
      </c>
      <c r="C840" s="363" t="s">
        <v>1637</v>
      </c>
      <c r="D840" s="301" t="s">
        <v>356</v>
      </c>
      <c r="E840" s="65" t="s">
        <v>1636</v>
      </c>
      <c r="F840" s="370">
        <v>2021</v>
      </c>
      <c r="G840" s="148">
        <v>2024</v>
      </c>
      <c r="H840" s="85">
        <v>65000000</v>
      </c>
      <c r="I840" s="85">
        <v>0</v>
      </c>
      <c r="J840" s="85">
        <v>65000000</v>
      </c>
      <c r="K840" s="85"/>
      <c r="L840" s="85">
        <f t="shared" si="42"/>
        <v>6500000</v>
      </c>
      <c r="M840" s="85">
        <f t="shared" si="43"/>
        <v>19500000</v>
      </c>
      <c r="N840" s="85">
        <f t="shared" si="44"/>
        <v>19500000</v>
      </c>
      <c r="O840" s="85">
        <f t="shared" si="45"/>
        <v>19500000</v>
      </c>
      <c r="P840" s="382" t="s">
        <v>1635</v>
      </c>
    </row>
    <row r="841" spans="1:16" ht="45" customHeight="1">
      <c r="A841" s="65">
        <v>403</v>
      </c>
      <c r="B841" s="394" t="s">
        <v>1820</v>
      </c>
      <c r="C841" s="363" t="s">
        <v>1634</v>
      </c>
      <c r="D841" s="301" t="s">
        <v>415</v>
      </c>
      <c r="E841" s="65" t="s">
        <v>640</v>
      </c>
      <c r="F841" s="370">
        <v>2021</v>
      </c>
      <c r="G841" s="148">
        <v>2024</v>
      </c>
      <c r="H841" s="85">
        <v>49000000</v>
      </c>
      <c r="I841" s="85">
        <v>53631</v>
      </c>
      <c r="J841" s="85">
        <v>49000000</v>
      </c>
      <c r="K841" s="85"/>
      <c r="L841" s="85">
        <f t="shared" si="42"/>
        <v>4900000</v>
      </c>
      <c r="M841" s="85">
        <f t="shared" si="43"/>
        <v>14700000</v>
      </c>
      <c r="N841" s="85">
        <f t="shared" si="44"/>
        <v>14700000</v>
      </c>
      <c r="O841" s="85">
        <f t="shared" si="45"/>
        <v>14700000</v>
      </c>
      <c r="P841" s="382" t="s">
        <v>1633</v>
      </c>
    </row>
    <row r="842" spans="1:16" ht="45" customHeight="1">
      <c r="A842" s="65">
        <v>404</v>
      </c>
      <c r="B842" s="394" t="s">
        <v>1820</v>
      </c>
      <c r="C842" s="363" t="s">
        <v>1632</v>
      </c>
      <c r="D842" s="301" t="s">
        <v>394</v>
      </c>
      <c r="E842" s="65" t="s">
        <v>641</v>
      </c>
      <c r="F842" s="370">
        <v>2021</v>
      </c>
      <c r="G842" s="148">
        <v>2024</v>
      </c>
      <c r="H842" s="85">
        <v>42000000</v>
      </c>
      <c r="I842" s="85">
        <v>0</v>
      </c>
      <c r="J842" s="85">
        <v>42000000</v>
      </c>
      <c r="K842" s="85"/>
      <c r="L842" s="85">
        <f t="shared" si="42"/>
        <v>4200000</v>
      </c>
      <c r="M842" s="85">
        <f t="shared" si="43"/>
        <v>12600000</v>
      </c>
      <c r="N842" s="85">
        <f t="shared" si="44"/>
        <v>12600000</v>
      </c>
      <c r="O842" s="85">
        <f t="shared" si="45"/>
        <v>12600000</v>
      </c>
      <c r="P842" s="382" t="s">
        <v>1631</v>
      </c>
    </row>
    <row r="843" spans="1:16" ht="45" customHeight="1">
      <c r="A843" s="65">
        <v>405</v>
      </c>
      <c r="B843" s="394" t="s">
        <v>1820</v>
      </c>
      <c r="C843" s="363" t="s">
        <v>1630</v>
      </c>
      <c r="D843" s="301" t="s">
        <v>142</v>
      </c>
      <c r="E843" s="65" t="s">
        <v>642</v>
      </c>
      <c r="F843" s="370">
        <v>2021</v>
      </c>
      <c r="G843" s="148">
        <v>2024</v>
      </c>
      <c r="H843" s="85">
        <v>15000000</v>
      </c>
      <c r="I843" s="85">
        <v>0</v>
      </c>
      <c r="J843" s="85">
        <v>15000000</v>
      </c>
      <c r="K843" s="85"/>
      <c r="L843" s="85">
        <f t="shared" si="42"/>
        <v>1500000</v>
      </c>
      <c r="M843" s="85">
        <f t="shared" si="43"/>
        <v>4500000</v>
      </c>
      <c r="N843" s="85">
        <f t="shared" si="44"/>
        <v>4500000</v>
      </c>
      <c r="O843" s="85">
        <f t="shared" si="45"/>
        <v>4500000</v>
      </c>
      <c r="P843" s="382" t="s">
        <v>1629</v>
      </c>
    </row>
    <row r="844" spans="1:16" ht="45" customHeight="1">
      <c r="A844" s="65">
        <v>406</v>
      </c>
      <c r="B844" s="394" t="s">
        <v>1820</v>
      </c>
      <c r="C844" s="363" t="s">
        <v>1628</v>
      </c>
      <c r="D844" s="301" t="s">
        <v>358</v>
      </c>
      <c r="E844" s="65" t="s">
        <v>644</v>
      </c>
      <c r="F844" s="370">
        <v>2021</v>
      </c>
      <c r="G844" s="148">
        <v>2024</v>
      </c>
      <c r="H844" s="85">
        <v>51150000</v>
      </c>
      <c r="I844" s="85">
        <v>11159872.470000001</v>
      </c>
      <c r="J844" s="85">
        <v>51150000</v>
      </c>
      <c r="K844" s="85"/>
      <c r="L844" s="85">
        <f>J844/4</f>
        <v>12787500</v>
      </c>
      <c r="M844" s="85">
        <f t="shared" si="43"/>
        <v>12787500</v>
      </c>
      <c r="N844" s="85">
        <f t="shared" si="44"/>
        <v>12787500</v>
      </c>
      <c r="O844" s="85">
        <f t="shared" si="45"/>
        <v>12787500</v>
      </c>
      <c r="P844" s="382" t="s">
        <v>1467</v>
      </c>
    </row>
    <row r="845" spans="1:16" ht="45" customHeight="1">
      <c r="A845" s="65">
        <v>407</v>
      </c>
      <c r="B845" s="394" t="s">
        <v>1820</v>
      </c>
      <c r="C845" s="363" t="s">
        <v>1627</v>
      </c>
      <c r="D845" s="301" t="s">
        <v>358</v>
      </c>
      <c r="E845" s="65" t="s">
        <v>1626</v>
      </c>
      <c r="F845" s="370">
        <v>2021</v>
      </c>
      <c r="G845" s="148">
        <v>2024</v>
      </c>
      <c r="H845" s="85">
        <v>81250000</v>
      </c>
      <c r="I845" s="85">
        <v>0</v>
      </c>
      <c r="J845" s="85">
        <v>81250000</v>
      </c>
      <c r="K845" s="85"/>
      <c r="L845" s="85">
        <f>J845/10</f>
        <v>8125000</v>
      </c>
      <c r="M845" s="85">
        <f t="shared" si="43"/>
        <v>24375000</v>
      </c>
      <c r="N845" s="85">
        <f t="shared" si="44"/>
        <v>24375000</v>
      </c>
      <c r="O845" s="85">
        <f t="shared" si="45"/>
        <v>24375000</v>
      </c>
      <c r="P845" s="382" t="s">
        <v>1625</v>
      </c>
    </row>
    <row r="846" spans="1:16" ht="45" customHeight="1">
      <c r="A846" s="65">
        <v>408</v>
      </c>
      <c r="B846" s="394" t="s">
        <v>1820</v>
      </c>
      <c r="C846" s="363" t="s">
        <v>1624</v>
      </c>
      <c r="D846" s="301" t="s">
        <v>417</v>
      </c>
      <c r="E846" s="65" t="s">
        <v>632</v>
      </c>
      <c r="F846" s="370">
        <v>2021</v>
      </c>
      <c r="G846" s="148">
        <v>2024</v>
      </c>
      <c r="H846" s="85">
        <v>51000000</v>
      </c>
      <c r="I846" s="85">
        <v>0</v>
      </c>
      <c r="J846" s="85">
        <v>51000000</v>
      </c>
      <c r="K846" s="85"/>
      <c r="L846" s="85">
        <f>J846/10</f>
        <v>5100000</v>
      </c>
      <c r="M846" s="85">
        <f t="shared" si="43"/>
        <v>15300000</v>
      </c>
      <c r="N846" s="85">
        <f t="shared" si="44"/>
        <v>15300000</v>
      </c>
      <c r="O846" s="85">
        <f t="shared" si="45"/>
        <v>15300000</v>
      </c>
      <c r="P846" s="382" t="s">
        <v>1623</v>
      </c>
    </row>
    <row r="847" spans="1:16" ht="45" customHeight="1">
      <c r="A847" s="65">
        <v>409</v>
      </c>
      <c r="B847" s="394" t="s">
        <v>1820</v>
      </c>
      <c r="C847" s="363" t="s">
        <v>1622</v>
      </c>
      <c r="D847" s="301" t="s">
        <v>393</v>
      </c>
      <c r="E847" s="65" t="s">
        <v>643</v>
      </c>
      <c r="F847" s="370">
        <v>2021</v>
      </c>
      <c r="G847" s="148">
        <v>2024</v>
      </c>
      <c r="H847" s="85">
        <v>118750000</v>
      </c>
      <c r="I847" s="85">
        <v>0</v>
      </c>
      <c r="J847" s="85">
        <v>118750000</v>
      </c>
      <c r="K847" s="85"/>
      <c r="L847" s="85">
        <f>J847/10</f>
        <v>11875000</v>
      </c>
      <c r="M847" s="85">
        <f t="shared" si="43"/>
        <v>35625000</v>
      </c>
      <c r="N847" s="85">
        <f t="shared" si="44"/>
        <v>35625000</v>
      </c>
      <c r="O847" s="85">
        <f t="shared" si="45"/>
        <v>35625000</v>
      </c>
      <c r="P847" s="382" t="s">
        <v>1621</v>
      </c>
    </row>
    <row r="848" spans="1:16" ht="45" customHeight="1">
      <c r="A848" s="65">
        <v>410</v>
      </c>
      <c r="B848" s="394" t="s">
        <v>1820</v>
      </c>
      <c r="C848" s="363" t="s">
        <v>1620</v>
      </c>
      <c r="D848" s="301" t="s">
        <v>415</v>
      </c>
      <c r="E848" s="65" t="s">
        <v>644</v>
      </c>
      <c r="F848" s="370">
        <v>2021</v>
      </c>
      <c r="G848" s="148">
        <v>2024</v>
      </c>
      <c r="H848" s="85">
        <v>46250000</v>
      </c>
      <c r="I848" s="85">
        <v>29197527.66</v>
      </c>
      <c r="J848" s="85">
        <v>46250000</v>
      </c>
      <c r="K848" s="85"/>
      <c r="L848" s="85">
        <f>J848/4</f>
        <v>11562500</v>
      </c>
      <c r="M848" s="85">
        <f t="shared" si="43"/>
        <v>11562500</v>
      </c>
      <c r="N848" s="85">
        <f t="shared" si="44"/>
        <v>11562500</v>
      </c>
      <c r="O848" s="85">
        <f t="shared" si="45"/>
        <v>11562500</v>
      </c>
      <c r="P848" s="382" t="s">
        <v>1467</v>
      </c>
    </row>
    <row r="849" spans="1:16" ht="45" customHeight="1">
      <c r="A849" s="65">
        <v>411</v>
      </c>
      <c r="B849" s="394" t="s">
        <v>1820</v>
      </c>
      <c r="C849" s="363" t="s">
        <v>1619</v>
      </c>
      <c r="D849" s="301" t="s">
        <v>417</v>
      </c>
      <c r="E849" s="65" t="s">
        <v>1607</v>
      </c>
      <c r="F849" s="370">
        <v>2021</v>
      </c>
      <c r="G849" s="148">
        <v>2024</v>
      </c>
      <c r="H849" s="85">
        <v>31250000</v>
      </c>
      <c r="I849" s="85">
        <v>0</v>
      </c>
      <c r="J849" s="85">
        <v>31250000</v>
      </c>
      <c r="K849" s="85"/>
      <c r="L849" s="85">
        <f>J849/4</f>
        <v>7812500</v>
      </c>
      <c r="M849" s="85">
        <f t="shared" si="43"/>
        <v>7812500</v>
      </c>
      <c r="N849" s="85">
        <f t="shared" si="44"/>
        <v>7812500</v>
      </c>
      <c r="O849" s="85">
        <f t="shared" si="45"/>
        <v>7812500</v>
      </c>
      <c r="P849" s="382" t="s">
        <v>1467</v>
      </c>
    </row>
    <row r="850" spans="1:16" ht="45" customHeight="1">
      <c r="A850" s="65">
        <v>412</v>
      </c>
      <c r="B850" s="394" t="s">
        <v>1820</v>
      </c>
      <c r="C850" s="363" t="s">
        <v>1618</v>
      </c>
      <c r="D850" s="301" t="s">
        <v>418</v>
      </c>
      <c r="E850" s="65" t="s">
        <v>645</v>
      </c>
      <c r="F850" s="370">
        <v>2021</v>
      </c>
      <c r="G850" s="148">
        <v>2024</v>
      </c>
      <c r="H850" s="85">
        <v>62250000</v>
      </c>
      <c r="I850" s="85">
        <v>0</v>
      </c>
      <c r="J850" s="85">
        <v>62250000</v>
      </c>
      <c r="K850" s="85"/>
      <c r="L850" s="85">
        <f>J850/10</f>
        <v>6225000</v>
      </c>
      <c r="M850" s="85">
        <f t="shared" si="43"/>
        <v>18675000</v>
      </c>
      <c r="N850" s="85">
        <f t="shared" si="44"/>
        <v>18675000</v>
      </c>
      <c r="O850" s="85">
        <f t="shared" si="45"/>
        <v>18675000</v>
      </c>
      <c r="P850" s="382" t="s">
        <v>1617</v>
      </c>
    </row>
    <row r="851" spans="1:16" ht="45" customHeight="1">
      <c r="A851" s="65">
        <v>413</v>
      </c>
      <c r="B851" s="394" t="s">
        <v>1820</v>
      </c>
      <c r="C851" s="363" t="s">
        <v>1616</v>
      </c>
      <c r="D851" s="301" t="s">
        <v>629</v>
      </c>
      <c r="E851" s="65" t="s">
        <v>646</v>
      </c>
      <c r="F851" s="370">
        <v>2021</v>
      </c>
      <c r="G851" s="148">
        <v>2024</v>
      </c>
      <c r="H851" s="85">
        <v>40000000</v>
      </c>
      <c r="I851" s="85">
        <v>0</v>
      </c>
      <c r="J851" s="85">
        <v>40000000</v>
      </c>
      <c r="K851" s="85"/>
      <c r="L851" s="85">
        <f>J851/10</f>
        <v>4000000</v>
      </c>
      <c r="M851" s="85">
        <f t="shared" si="43"/>
        <v>12000000</v>
      </c>
      <c r="N851" s="85">
        <f t="shared" si="44"/>
        <v>12000000</v>
      </c>
      <c r="O851" s="85">
        <f t="shared" si="45"/>
        <v>12000000</v>
      </c>
      <c r="P851" s="382" t="s">
        <v>1615</v>
      </c>
    </row>
    <row r="852" spans="1:16" ht="45" customHeight="1">
      <c r="A852" s="65">
        <v>414</v>
      </c>
      <c r="B852" s="394" t="s">
        <v>1820</v>
      </c>
      <c r="C852" s="363" t="s">
        <v>1614</v>
      </c>
      <c r="D852" s="301" t="s">
        <v>361</v>
      </c>
      <c r="E852" s="65" t="s">
        <v>637</v>
      </c>
      <c r="F852" s="370">
        <v>2021</v>
      </c>
      <c r="G852" s="148">
        <v>2024</v>
      </c>
      <c r="H852" s="85">
        <v>46750000</v>
      </c>
      <c r="I852" s="85">
        <v>3540</v>
      </c>
      <c r="J852" s="85">
        <v>46750000</v>
      </c>
      <c r="K852" s="85"/>
      <c r="L852" s="85">
        <f>J852/10</f>
        <v>4675000</v>
      </c>
      <c r="M852" s="85">
        <f t="shared" si="43"/>
        <v>14025000</v>
      </c>
      <c r="N852" s="85">
        <f t="shared" si="44"/>
        <v>14025000</v>
      </c>
      <c r="O852" s="85">
        <f t="shared" si="45"/>
        <v>14025000</v>
      </c>
      <c r="P852" s="382" t="s">
        <v>1613</v>
      </c>
    </row>
    <row r="853" spans="1:16" ht="45" customHeight="1">
      <c r="A853" s="65">
        <v>415</v>
      </c>
      <c r="B853" s="394" t="s">
        <v>1820</v>
      </c>
      <c r="C853" s="363" t="s">
        <v>1612</v>
      </c>
      <c r="D853" s="301" t="s">
        <v>413</v>
      </c>
      <c r="E853" s="65" t="s">
        <v>647</v>
      </c>
      <c r="F853" s="370">
        <v>2021</v>
      </c>
      <c r="G853" s="148">
        <v>2024</v>
      </c>
      <c r="H853" s="85">
        <v>97750000</v>
      </c>
      <c r="I853" s="85">
        <v>38607225.270000003</v>
      </c>
      <c r="J853" s="85">
        <v>97750000</v>
      </c>
      <c r="K853" s="85"/>
      <c r="L853" s="85">
        <f>J853/4</f>
        <v>24437500</v>
      </c>
      <c r="M853" s="85">
        <f t="shared" si="43"/>
        <v>24437500</v>
      </c>
      <c r="N853" s="85">
        <f t="shared" si="44"/>
        <v>24437500</v>
      </c>
      <c r="O853" s="85">
        <f t="shared" si="45"/>
        <v>24437500</v>
      </c>
      <c r="P853" s="382" t="s">
        <v>1467</v>
      </c>
    </row>
    <row r="854" spans="1:16" ht="45" customHeight="1">
      <c r="A854" s="65">
        <v>416</v>
      </c>
      <c r="B854" s="394" t="s">
        <v>1820</v>
      </c>
      <c r="C854" s="363" t="s">
        <v>1611</v>
      </c>
      <c r="D854" s="301" t="s">
        <v>272</v>
      </c>
      <c r="E854" s="65" t="s">
        <v>648</v>
      </c>
      <c r="F854" s="370">
        <v>2021</v>
      </c>
      <c r="G854" s="148">
        <v>2024</v>
      </c>
      <c r="H854" s="85">
        <v>47000000</v>
      </c>
      <c r="I854" s="85">
        <v>10334445.23</v>
      </c>
      <c r="J854" s="85">
        <v>47000000</v>
      </c>
      <c r="K854" s="85"/>
      <c r="L854" s="85">
        <f>J854/4</f>
        <v>11750000</v>
      </c>
      <c r="M854" s="85">
        <f t="shared" si="43"/>
        <v>11750000</v>
      </c>
      <c r="N854" s="85">
        <f t="shared" si="44"/>
        <v>11750000</v>
      </c>
      <c r="O854" s="85">
        <f t="shared" si="45"/>
        <v>11750000</v>
      </c>
      <c r="P854" s="382" t="s">
        <v>1467</v>
      </c>
    </row>
    <row r="855" spans="1:16" ht="45" customHeight="1">
      <c r="A855" s="65">
        <v>417</v>
      </c>
      <c r="B855" s="394" t="s">
        <v>1820</v>
      </c>
      <c r="C855" s="363" t="s">
        <v>1610</v>
      </c>
      <c r="D855" s="301" t="s">
        <v>415</v>
      </c>
      <c r="E855" s="65" t="s">
        <v>649</v>
      </c>
      <c r="F855" s="370">
        <v>2021</v>
      </c>
      <c r="G855" s="148">
        <v>2024</v>
      </c>
      <c r="H855" s="85">
        <v>41000000</v>
      </c>
      <c r="I855" s="85">
        <v>0</v>
      </c>
      <c r="J855" s="85">
        <v>41000000</v>
      </c>
      <c r="K855" s="85"/>
      <c r="L855" s="85">
        <f>J855/10</f>
        <v>4100000</v>
      </c>
      <c r="M855" s="85">
        <f t="shared" si="43"/>
        <v>12300000</v>
      </c>
      <c r="N855" s="85">
        <f t="shared" si="44"/>
        <v>12300000</v>
      </c>
      <c r="O855" s="85">
        <f t="shared" si="45"/>
        <v>12300000</v>
      </c>
      <c r="P855" s="382" t="s">
        <v>1609</v>
      </c>
    </row>
    <row r="856" spans="1:16" ht="45" customHeight="1">
      <c r="A856" s="65">
        <v>418</v>
      </c>
      <c r="B856" s="394" t="s">
        <v>1820</v>
      </c>
      <c r="C856" s="363" t="s">
        <v>1608</v>
      </c>
      <c r="D856" s="301" t="s">
        <v>415</v>
      </c>
      <c r="E856" s="65" t="s">
        <v>1607</v>
      </c>
      <c r="F856" s="370">
        <v>2021</v>
      </c>
      <c r="G856" s="148">
        <v>2024</v>
      </c>
      <c r="H856" s="85">
        <v>29000000</v>
      </c>
      <c r="I856" s="85">
        <v>20035995</v>
      </c>
      <c r="J856" s="85">
        <v>29000000</v>
      </c>
      <c r="K856" s="85"/>
      <c r="L856" s="85">
        <f>J856/4</f>
        <v>7250000</v>
      </c>
      <c r="M856" s="85">
        <f t="shared" si="43"/>
        <v>7250000</v>
      </c>
      <c r="N856" s="85">
        <f t="shared" si="44"/>
        <v>7250000</v>
      </c>
      <c r="O856" s="85">
        <f t="shared" si="45"/>
        <v>7250000</v>
      </c>
      <c r="P856" s="382" t="s">
        <v>1467</v>
      </c>
    </row>
    <row r="857" spans="1:16" ht="45" customHeight="1">
      <c r="A857" s="65">
        <v>419</v>
      </c>
      <c r="B857" s="394" t="s">
        <v>1820</v>
      </c>
      <c r="C857" s="363" t="s">
        <v>1606</v>
      </c>
      <c r="D857" s="301" t="s">
        <v>415</v>
      </c>
      <c r="E857" s="65" t="s">
        <v>637</v>
      </c>
      <c r="F857" s="370">
        <v>2021</v>
      </c>
      <c r="G857" s="148">
        <v>2024</v>
      </c>
      <c r="H857" s="85">
        <v>47750000</v>
      </c>
      <c r="I857" s="85">
        <v>0</v>
      </c>
      <c r="J857" s="85">
        <v>47750000</v>
      </c>
      <c r="K857" s="85"/>
      <c r="L857" s="85">
        <f>J857/10</f>
        <v>4775000</v>
      </c>
      <c r="M857" s="85">
        <f t="shared" si="43"/>
        <v>14325000</v>
      </c>
      <c r="N857" s="85">
        <f t="shared" si="44"/>
        <v>14325000</v>
      </c>
      <c r="O857" s="85">
        <f t="shared" si="45"/>
        <v>14325000</v>
      </c>
      <c r="P857" s="382" t="s">
        <v>1605</v>
      </c>
    </row>
    <row r="858" spans="1:16" ht="45" customHeight="1">
      <c r="A858" s="65">
        <v>420</v>
      </c>
      <c r="B858" s="394" t="s">
        <v>1820</v>
      </c>
      <c r="C858" s="363" t="s">
        <v>1604</v>
      </c>
      <c r="D858" s="301" t="s">
        <v>414</v>
      </c>
      <c r="E858" s="65" t="s">
        <v>640</v>
      </c>
      <c r="F858" s="370">
        <v>2021</v>
      </c>
      <c r="G858" s="148">
        <v>2024</v>
      </c>
      <c r="H858" s="85">
        <v>44000000</v>
      </c>
      <c r="I858" s="85">
        <v>0</v>
      </c>
      <c r="J858" s="85">
        <v>44000000</v>
      </c>
      <c r="K858" s="85"/>
      <c r="L858" s="85">
        <f>J858/10</f>
        <v>4400000</v>
      </c>
      <c r="M858" s="85">
        <f t="shared" si="43"/>
        <v>13200000</v>
      </c>
      <c r="N858" s="85">
        <f t="shared" si="44"/>
        <v>13200000</v>
      </c>
      <c r="O858" s="85">
        <f t="shared" si="45"/>
        <v>13200000</v>
      </c>
      <c r="P858" s="382" t="s">
        <v>1603</v>
      </c>
    </row>
    <row r="859" spans="1:16" ht="45" customHeight="1">
      <c r="A859" s="65">
        <v>421</v>
      </c>
      <c r="B859" s="394" t="s">
        <v>1820</v>
      </c>
      <c r="C859" s="363" t="s">
        <v>1602</v>
      </c>
      <c r="D859" s="301" t="s">
        <v>414</v>
      </c>
      <c r="E859" s="65" t="s">
        <v>637</v>
      </c>
      <c r="F859" s="370">
        <v>2021</v>
      </c>
      <c r="G859" s="148">
        <v>2024</v>
      </c>
      <c r="H859" s="85">
        <v>52500000</v>
      </c>
      <c r="I859" s="85">
        <v>0</v>
      </c>
      <c r="J859" s="85">
        <v>52500000</v>
      </c>
      <c r="K859" s="85"/>
      <c r="L859" s="85">
        <f>J859/10</f>
        <v>5250000</v>
      </c>
      <c r="M859" s="85">
        <f t="shared" si="43"/>
        <v>15750000</v>
      </c>
      <c r="N859" s="85">
        <f t="shared" si="44"/>
        <v>15750000</v>
      </c>
      <c r="O859" s="85">
        <f t="shared" si="45"/>
        <v>15750000</v>
      </c>
      <c r="P859" s="382" t="s">
        <v>1601</v>
      </c>
    </row>
    <row r="860" spans="1:16" ht="45" customHeight="1">
      <c r="A860" s="65">
        <v>422</v>
      </c>
      <c r="B860" s="394" t="s">
        <v>1820</v>
      </c>
      <c r="C860" s="363" t="s">
        <v>1600</v>
      </c>
      <c r="D860" s="301" t="s">
        <v>141</v>
      </c>
      <c r="E860" s="65" t="s">
        <v>650</v>
      </c>
      <c r="F860" s="370">
        <v>2021</v>
      </c>
      <c r="G860" s="148">
        <v>2024</v>
      </c>
      <c r="H860" s="85">
        <v>53500000</v>
      </c>
      <c r="I860" s="85">
        <v>0</v>
      </c>
      <c r="J860" s="85">
        <v>53500000</v>
      </c>
      <c r="K860" s="85"/>
      <c r="L860" s="85">
        <f>J860/10</f>
        <v>5350000</v>
      </c>
      <c r="M860" s="85">
        <f t="shared" si="43"/>
        <v>16050000</v>
      </c>
      <c r="N860" s="85">
        <f t="shared" si="44"/>
        <v>16050000</v>
      </c>
      <c r="O860" s="85">
        <f t="shared" si="45"/>
        <v>16050000</v>
      </c>
      <c r="P860" s="382" t="s">
        <v>1457</v>
      </c>
    </row>
    <row r="861" spans="1:16" ht="45" customHeight="1">
      <c r="A861" s="65">
        <v>423</v>
      </c>
      <c r="B861" s="394" t="s">
        <v>1820</v>
      </c>
      <c r="C861" s="363" t="s">
        <v>1599</v>
      </c>
      <c r="D861" s="301" t="s">
        <v>423</v>
      </c>
      <c r="E861" s="65" t="s">
        <v>1598</v>
      </c>
      <c r="F861" s="370">
        <v>2021</v>
      </c>
      <c r="G861" s="148">
        <v>2024</v>
      </c>
      <c r="H861" s="85">
        <v>69250000</v>
      </c>
      <c r="I861" s="85">
        <v>21419295.129999999</v>
      </c>
      <c r="J861" s="85">
        <v>69250000</v>
      </c>
      <c r="K861" s="85"/>
      <c r="L861" s="85">
        <f>J861/4</f>
        <v>17312500</v>
      </c>
      <c r="M861" s="85">
        <f t="shared" si="43"/>
        <v>17312500</v>
      </c>
      <c r="N861" s="85">
        <f t="shared" si="44"/>
        <v>17312500</v>
      </c>
      <c r="O861" s="85">
        <f t="shared" si="45"/>
        <v>17312500</v>
      </c>
      <c r="P861" s="382" t="s">
        <v>1467</v>
      </c>
    </row>
    <row r="862" spans="1:16" ht="45" customHeight="1">
      <c r="A862" s="65">
        <v>424</v>
      </c>
      <c r="B862" s="394" t="s">
        <v>1820</v>
      </c>
      <c r="C862" s="363" t="s">
        <v>1597</v>
      </c>
      <c r="D862" s="301" t="s">
        <v>358</v>
      </c>
      <c r="E862" s="65" t="s">
        <v>645</v>
      </c>
      <c r="F862" s="370">
        <v>2021</v>
      </c>
      <c r="G862" s="148">
        <v>2024</v>
      </c>
      <c r="H862" s="85">
        <v>57850000</v>
      </c>
      <c r="I862" s="85">
        <v>6993653.6299999999</v>
      </c>
      <c r="J862" s="85">
        <v>57850000</v>
      </c>
      <c r="K862" s="85"/>
      <c r="L862" s="85">
        <f>J862/4</f>
        <v>14462500</v>
      </c>
      <c r="M862" s="85">
        <f t="shared" si="43"/>
        <v>14462500</v>
      </c>
      <c r="N862" s="85">
        <f t="shared" si="44"/>
        <v>14462500</v>
      </c>
      <c r="O862" s="85">
        <f t="shared" si="45"/>
        <v>14462500</v>
      </c>
      <c r="P862" s="382" t="s">
        <v>1467</v>
      </c>
    </row>
    <row r="863" spans="1:16" ht="45" customHeight="1">
      <c r="A863" s="65">
        <v>425</v>
      </c>
      <c r="B863" s="394" t="s">
        <v>1820</v>
      </c>
      <c r="C863" s="363" t="s">
        <v>1596</v>
      </c>
      <c r="D863" s="301" t="s">
        <v>422</v>
      </c>
      <c r="E863" s="65" t="s">
        <v>646</v>
      </c>
      <c r="F863" s="370">
        <v>2021</v>
      </c>
      <c r="G863" s="148">
        <v>2024</v>
      </c>
      <c r="H863" s="85">
        <v>39750000</v>
      </c>
      <c r="I863" s="85">
        <v>0</v>
      </c>
      <c r="J863" s="85">
        <v>39750000</v>
      </c>
      <c r="K863" s="85"/>
      <c r="L863" s="85">
        <f>J863/10</f>
        <v>3975000</v>
      </c>
      <c r="M863" s="85">
        <f t="shared" si="43"/>
        <v>11925000</v>
      </c>
      <c r="N863" s="85">
        <f t="shared" si="44"/>
        <v>11925000</v>
      </c>
      <c r="O863" s="85">
        <f t="shared" si="45"/>
        <v>11925000</v>
      </c>
      <c r="P863" s="382" t="s">
        <v>1595</v>
      </c>
    </row>
    <row r="864" spans="1:16" ht="45" customHeight="1">
      <c r="A864" s="65">
        <v>426</v>
      </c>
      <c r="B864" s="394" t="s">
        <v>1820</v>
      </c>
      <c r="C864" s="363" t="s">
        <v>1594</v>
      </c>
      <c r="D864" s="301" t="s">
        <v>422</v>
      </c>
      <c r="E864" s="65" t="s">
        <v>646</v>
      </c>
      <c r="F864" s="370">
        <v>2021</v>
      </c>
      <c r="G864" s="148">
        <v>2024</v>
      </c>
      <c r="H864" s="85">
        <v>46250000</v>
      </c>
      <c r="I864" s="85">
        <v>0</v>
      </c>
      <c r="J864" s="85">
        <v>46250000</v>
      </c>
      <c r="K864" s="85"/>
      <c r="L864" s="85">
        <f>J864/10</f>
        <v>4625000</v>
      </c>
      <c r="M864" s="85">
        <f t="shared" si="43"/>
        <v>13875000</v>
      </c>
      <c r="N864" s="85">
        <f t="shared" si="44"/>
        <v>13875000</v>
      </c>
      <c r="O864" s="85">
        <f t="shared" si="45"/>
        <v>13875000</v>
      </c>
      <c r="P864" s="382" t="s">
        <v>1593</v>
      </c>
    </row>
    <row r="865" spans="1:16" ht="45" customHeight="1">
      <c r="A865" s="65">
        <v>427</v>
      </c>
      <c r="B865" s="394" t="s">
        <v>1820</v>
      </c>
      <c r="C865" s="363" t="s">
        <v>1592</v>
      </c>
      <c r="D865" s="301" t="s">
        <v>272</v>
      </c>
      <c r="E865" s="65" t="s">
        <v>651</v>
      </c>
      <c r="F865" s="370">
        <v>2021</v>
      </c>
      <c r="G865" s="148">
        <v>2024</v>
      </c>
      <c r="H865" s="85">
        <v>28500000</v>
      </c>
      <c r="I865" s="85">
        <v>1304860.1000000001</v>
      </c>
      <c r="J865" s="85">
        <v>28500000</v>
      </c>
      <c r="K865" s="85"/>
      <c r="L865" s="85">
        <f>J865/4</f>
        <v>7125000</v>
      </c>
      <c r="M865" s="85">
        <f t="shared" si="43"/>
        <v>7125000</v>
      </c>
      <c r="N865" s="85">
        <f t="shared" si="44"/>
        <v>7125000</v>
      </c>
      <c r="O865" s="85">
        <f t="shared" si="45"/>
        <v>7125000</v>
      </c>
      <c r="P865" s="382" t="s">
        <v>1467</v>
      </c>
    </row>
    <row r="866" spans="1:16" ht="45" customHeight="1">
      <c r="A866" s="65">
        <v>428</v>
      </c>
      <c r="B866" s="394" t="s">
        <v>1820</v>
      </c>
      <c r="C866" s="363" t="s">
        <v>1591</v>
      </c>
      <c r="D866" s="301" t="s">
        <v>419</v>
      </c>
      <c r="E866" s="65" t="s">
        <v>637</v>
      </c>
      <c r="F866" s="370">
        <v>2021</v>
      </c>
      <c r="G866" s="148">
        <v>2024</v>
      </c>
      <c r="H866" s="85">
        <v>57750000</v>
      </c>
      <c r="I866" s="85">
        <v>0</v>
      </c>
      <c r="J866" s="85">
        <v>57750000</v>
      </c>
      <c r="K866" s="85"/>
      <c r="L866" s="85">
        <f t="shared" ref="L866:L879" si="46">J866/10</f>
        <v>5775000</v>
      </c>
      <c r="M866" s="85">
        <f t="shared" si="43"/>
        <v>17325000</v>
      </c>
      <c r="N866" s="85">
        <f t="shared" si="44"/>
        <v>17325000</v>
      </c>
      <c r="O866" s="85">
        <f t="shared" si="45"/>
        <v>17325000</v>
      </c>
      <c r="P866" s="382" t="s">
        <v>1590</v>
      </c>
    </row>
    <row r="867" spans="1:16" ht="45" customHeight="1">
      <c r="A867" s="65">
        <v>429</v>
      </c>
      <c r="B867" s="394" t="s">
        <v>1820</v>
      </c>
      <c r="C867" s="363" t="s">
        <v>1589</v>
      </c>
      <c r="D867" s="301" t="s">
        <v>419</v>
      </c>
      <c r="E867" s="65" t="s">
        <v>1588</v>
      </c>
      <c r="F867" s="370">
        <v>2015</v>
      </c>
      <c r="G867" s="148">
        <v>2024</v>
      </c>
      <c r="H867" s="85">
        <v>28800000</v>
      </c>
      <c r="I867" s="85">
        <v>0</v>
      </c>
      <c r="J867" s="85">
        <v>28800000</v>
      </c>
      <c r="K867" s="85"/>
      <c r="L867" s="85">
        <f t="shared" si="46"/>
        <v>2880000</v>
      </c>
      <c r="M867" s="85">
        <f t="shared" si="43"/>
        <v>8640000</v>
      </c>
      <c r="N867" s="85">
        <f t="shared" si="44"/>
        <v>8640000</v>
      </c>
      <c r="O867" s="85">
        <f t="shared" si="45"/>
        <v>8640000</v>
      </c>
      <c r="P867" s="382" t="s">
        <v>1575</v>
      </c>
    </row>
    <row r="868" spans="1:16" ht="45" customHeight="1">
      <c r="A868" s="65">
        <v>430</v>
      </c>
      <c r="B868" s="394" t="s">
        <v>1820</v>
      </c>
      <c r="C868" s="363" t="s">
        <v>1587</v>
      </c>
      <c r="D868" s="301" t="s">
        <v>414</v>
      </c>
      <c r="E868" s="65" t="s">
        <v>650</v>
      </c>
      <c r="F868" s="370">
        <v>2021</v>
      </c>
      <c r="G868" s="148">
        <v>2024</v>
      </c>
      <c r="H868" s="85">
        <v>55000000</v>
      </c>
      <c r="I868" s="85">
        <v>0</v>
      </c>
      <c r="J868" s="85">
        <v>55000000</v>
      </c>
      <c r="K868" s="85"/>
      <c r="L868" s="85">
        <f t="shared" si="46"/>
        <v>5500000</v>
      </c>
      <c r="M868" s="85">
        <f t="shared" si="43"/>
        <v>16500000</v>
      </c>
      <c r="N868" s="85">
        <f t="shared" si="44"/>
        <v>16500000</v>
      </c>
      <c r="O868" s="85">
        <f t="shared" si="45"/>
        <v>16500000</v>
      </c>
      <c r="P868" s="382" t="s">
        <v>1586</v>
      </c>
    </row>
    <row r="869" spans="1:16" ht="45" customHeight="1">
      <c r="A869" s="65">
        <v>431</v>
      </c>
      <c r="B869" s="394" t="s">
        <v>1820</v>
      </c>
      <c r="C869" s="363" t="s">
        <v>1585</v>
      </c>
      <c r="D869" s="301" t="s">
        <v>414</v>
      </c>
      <c r="E869" s="65" t="s">
        <v>1584</v>
      </c>
      <c r="F869" s="370">
        <v>2021</v>
      </c>
      <c r="G869" s="148">
        <v>2024</v>
      </c>
      <c r="H869" s="85">
        <v>50500000</v>
      </c>
      <c r="I869" s="85">
        <v>0</v>
      </c>
      <c r="J869" s="85">
        <v>50500000</v>
      </c>
      <c r="K869" s="85"/>
      <c r="L869" s="85">
        <f t="shared" si="46"/>
        <v>5050000</v>
      </c>
      <c r="M869" s="85">
        <f t="shared" si="43"/>
        <v>15150000</v>
      </c>
      <c r="N869" s="85">
        <f t="shared" si="44"/>
        <v>15150000</v>
      </c>
      <c r="O869" s="85">
        <f t="shared" si="45"/>
        <v>15150000</v>
      </c>
      <c r="P869" s="382" t="s">
        <v>1583</v>
      </c>
    </row>
    <row r="870" spans="1:16" ht="45" customHeight="1">
      <c r="A870" s="65">
        <v>432</v>
      </c>
      <c r="B870" s="394" t="s">
        <v>1820</v>
      </c>
      <c r="C870" s="363" t="s">
        <v>1582</v>
      </c>
      <c r="D870" s="301" t="s">
        <v>365</v>
      </c>
      <c r="E870" s="65" t="s">
        <v>1581</v>
      </c>
      <c r="F870" s="370">
        <v>2017</v>
      </c>
      <c r="G870" s="148">
        <v>2023</v>
      </c>
      <c r="H870" s="85">
        <v>25000000</v>
      </c>
      <c r="I870" s="85">
        <v>48402371</v>
      </c>
      <c r="J870" s="85">
        <v>25000000</v>
      </c>
      <c r="K870" s="85"/>
      <c r="L870" s="85">
        <f t="shared" si="46"/>
        <v>2500000</v>
      </c>
      <c r="M870" s="85">
        <f t="shared" si="43"/>
        <v>7500000</v>
      </c>
      <c r="N870" s="85">
        <f t="shared" si="44"/>
        <v>7500000</v>
      </c>
      <c r="O870" s="85">
        <f t="shared" si="45"/>
        <v>7500000</v>
      </c>
      <c r="P870" s="382" t="s">
        <v>1580</v>
      </c>
    </row>
    <row r="871" spans="1:16" ht="45" customHeight="1">
      <c r="A871" s="65">
        <v>433</v>
      </c>
      <c r="B871" s="394" t="s">
        <v>1820</v>
      </c>
      <c r="C871" s="363" t="s">
        <v>1579</v>
      </c>
      <c r="D871" s="301" t="s">
        <v>414</v>
      </c>
      <c r="E871" s="65" t="s">
        <v>640</v>
      </c>
      <c r="F871" s="370">
        <v>2021</v>
      </c>
      <c r="G871" s="148">
        <v>2024</v>
      </c>
      <c r="H871" s="85">
        <v>41000000</v>
      </c>
      <c r="I871" s="85">
        <v>0</v>
      </c>
      <c r="J871" s="85">
        <v>41000000</v>
      </c>
      <c r="K871" s="85"/>
      <c r="L871" s="85">
        <f t="shared" si="46"/>
        <v>4100000</v>
      </c>
      <c r="M871" s="85">
        <f t="shared" si="43"/>
        <v>12300000</v>
      </c>
      <c r="N871" s="85">
        <f t="shared" si="44"/>
        <v>12300000</v>
      </c>
      <c r="O871" s="85">
        <f t="shared" si="45"/>
        <v>12300000</v>
      </c>
      <c r="P871" s="382" t="s">
        <v>1578</v>
      </c>
    </row>
    <row r="872" spans="1:16" ht="45" customHeight="1">
      <c r="A872" s="65">
        <v>434</v>
      </c>
      <c r="B872" s="394" t="s">
        <v>1820</v>
      </c>
      <c r="C872" s="363" t="s">
        <v>1577</v>
      </c>
      <c r="D872" s="301" t="s">
        <v>394</v>
      </c>
      <c r="E872" s="65" t="s">
        <v>652</v>
      </c>
      <c r="F872" s="370">
        <v>2021</v>
      </c>
      <c r="G872" s="148">
        <v>2024</v>
      </c>
      <c r="H872" s="85">
        <v>112000000</v>
      </c>
      <c r="I872" s="85">
        <v>0</v>
      </c>
      <c r="J872" s="85">
        <v>112000000</v>
      </c>
      <c r="K872" s="85"/>
      <c r="L872" s="85">
        <f t="shared" si="46"/>
        <v>11200000</v>
      </c>
      <c r="M872" s="85">
        <f t="shared" si="43"/>
        <v>33600000</v>
      </c>
      <c r="N872" s="85">
        <f t="shared" si="44"/>
        <v>33600000</v>
      </c>
      <c r="O872" s="85">
        <f t="shared" si="45"/>
        <v>33600000</v>
      </c>
      <c r="P872" s="382" t="s">
        <v>1576</v>
      </c>
    </row>
    <row r="873" spans="1:16" ht="45" customHeight="1">
      <c r="A873" s="65">
        <v>435</v>
      </c>
      <c r="B873" s="394" t="s">
        <v>1820</v>
      </c>
      <c r="C873" s="363" t="s">
        <v>338</v>
      </c>
      <c r="D873" s="301" t="s">
        <v>365</v>
      </c>
      <c r="E873" s="65" t="s">
        <v>653</v>
      </c>
      <c r="F873" s="370">
        <v>2021</v>
      </c>
      <c r="G873" s="148">
        <v>2024</v>
      </c>
      <c r="H873" s="85">
        <v>9000000</v>
      </c>
      <c r="I873" s="85">
        <v>19470</v>
      </c>
      <c r="J873" s="85">
        <v>9000000</v>
      </c>
      <c r="K873" s="85"/>
      <c r="L873" s="85">
        <f t="shared" si="46"/>
        <v>900000</v>
      </c>
      <c r="M873" s="85">
        <f t="shared" si="43"/>
        <v>2700000</v>
      </c>
      <c r="N873" s="85">
        <f t="shared" si="44"/>
        <v>2700000</v>
      </c>
      <c r="O873" s="85">
        <f t="shared" si="45"/>
        <v>2700000</v>
      </c>
      <c r="P873" s="382" t="s">
        <v>1575</v>
      </c>
    </row>
    <row r="874" spans="1:16" ht="45" customHeight="1">
      <c r="A874" s="65">
        <v>436</v>
      </c>
      <c r="B874" s="394" t="s">
        <v>1820</v>
      </c>
      <c r="C874" s="363" t="s">
        <v>1574</v>
      </c>
      <c r="D874" s="301" t="s">
        <v>418</v>
      </c>
      <c r="E874" s="65" t="s">
        <v>1573</v>
      </c>
      <c r="F874" s="370">
        <v>2022</v>
      </c>
      <c r="G874" s="148">
        <v>2024</v>
      </c>
      <c r="H874" s="85">
        <v>33600000</v>
      </c>
      <c r="I874" s="85">
        <v>0</v>
      </c>
      <c r="J874" s="85">
        <v>33600000</v>
      </c>
      <c r="K874" s="85"/>
      <c r="L874" s="85">
        <f t="shared" si="46"/>
        <v>3360000</v>
      </c>
      <c r="M874" s="85">
        <f t="shared" si="43"/>
        <v>10080000</v>
      </c>
      <c r="N874" s="85">
        <f t="shared" si="44"/>
        <v>10080000</v>
      </c>
      <c r="O874" s="85">
        <f t="shared" si="45"/>
        <v>10080000</v>
      </c>
      <c r="P874" s="382" t="s">
        <v>548</v>
      </c>
    </row>
    <row r="875" spans="1:16" ht="45" customHeight="1">
      <c r="A875" s="65">
        <v>437</v>
      </c>
      <c r="B875" s="394" t="s">
        <v>1820</v>
      </c>
      <c r="C875" s="363" t="s">
        <v>1572</v>
      </c>
      <c r="D875" s="301" t="s">
        <v>392</v>
      </c>
      <c r="E875" s="65" t="s">
        <v>1571</v>
      </c>
      <c r="F875" s="370">
        <v>2022</v>
      </c>
      <c r="G875" s="148">
        <v>2024</v>
      </c>
      <c r="H875" s="85">
        <v>48000000</v>
      </c>
      <c r="I875" s="85">
        <v>0</v>
      </c>
      <c r="J875" s="85">
        <v>48000000</v>
      </c>
      <c r="K875" s="85"/>
      <c r="L875" s="85">
        <f t="shared" si="46"/>
        <v>4800000</v>
      </c>
      <c r="M875" s="85">
        <f t="shared" si="43"/>
        <v>14400000</v>
      </c>
      <c r="N875" s="85">
        <f t="shared" si="44"/>
        <v>14400000</v>
      </c>
      <c r="O875" s="85">
        <f t="shared" si="45"/>
        <v>14400000</v>
      </c>
      <c r="P875" s="382" t="s">
        <v>1570</v>
      </c>
    </row>
    <row r="876" spans="1:16" ht="45" customHeight="1">
      <c r="A876" s="65">
        <v>438</v>
      </c>
      <c r="B876" s="394" t="s">
        <v>1820</v>
      </c>
      <c r="C876" s="363" t="s">
        <v>1569</v>
      </c>
      <c r="D876" s="301" t="s">
        <v>629</v>
      </c>
      <c r="E876" s="65" t="s">
        <v>1568</v>
      </c>
      <c r="F876" s="370">
        <v>2022</v>
      </c>
      <c r="G876" s="148">
        <v>2024</v>
      </c>
      <c r="H876" s="85">
        <v>38400000</v>
      </c>
      <c r="I876" s="85">
        <v>0</v>
      </c>
      <c r="J876" s="85">
        <v>38400000</v>
      </c>
      <c r="K876" s="85"/>
      <c r="L876" s="85">
        <f t="shared" si="46"/>
        <v>3840000</v>
      </c>
      <c r="M876" s="85">
        <f t="shared" si="43"/>
        <v>11520000</v>
      </c>
      <c r="N876" s="85">
        <f t="shared" si="44"/>
        <v>11520000</v>
      </c>
      <c r="O876" s="85">
        <f t="shared" si="45"/>
        <v>11520000</v>
      </c>
      <c r="P876" s="382" t="s">
        <v>1567</v>
      </c>
    </row>
    <row r="877" spans="1:16" ht="45" customHeight="1">
      <c r="A877" s="65">
        <v>439</v>
      </c>
      <c r="B877" s="394" t="s">
        <v>1820</v>
      </c>
      <c r="C877" s="363" t="s">
        <v>1566</v>
      </c>
      <c r="D877" s="301" t="s">
        <v>361</v>
      </c>
      <c r="E877" s="65" t="s">
        <v>1564</v>
      </c>
      <c r="F877" s="370">
        <v>2022</v>
      </c>
      <c r="G877" s="148">
        <v>2024</v>
      </c>
      <c r="H877" s="85">
        <v>29000000</v>
      </c>
      <c r="I877" s="85">
        <v>0</v>
      </c>
      <c r="J877" s="85">
        <v>29000000</v>
      </c>
      <c r="K877" s="85"/>
      <c r="L877" s="85">
        <f t="shared" si="46"/>
        <v>2900000</v>
      </c>
      <c r="M877" s="85">
        <f t="shared" si="43"/>
        <v>8700000</v>
      </c>
      <c r="N877" s="85">
        <f t="shared" si="44"/>
        <v>8700000</v>
      </c>
      <c r="O877" s="85">
        <f t="shared" si="45"/>
        <v>8700000</v>
      </c>
      <c r="P877" s="382" t="s">
        <v>1563</v>
      </c>
    </row>
    <row r="878" spans="1:16" ht="45" customHeight="1">
      <c r="A878" s="65">
        <v>440</v>
      </c>
      <c r="B878" s="394" t="s">
        <v>1820</v>
      </c>
      <c r="C878" s="363" t="s">
        <v>1565</v>
      </c>
      <c r="D878" s="301" t="s">
        <v>140</v>
      </c>
      <c r="E878" s="65" t="s">
        <v>1564</v>
      </c>
      <c r="F878" s="370">
        <v>2022</v>
      </c>
      <c r="G878" s="148">
        <v>2024</v>
      </c>
      <c r="H878" s="85">
        <v>29000000</v>
      </c>
      <c r="I878" s="85">
        <v>0</v>
      </c>
      <c r="J878" s="85">
        <v>29000000</v>
      </c>
      <c r="K878" s="85"/>
      <c r="L878" s="85">
        <f t="shared" si="46"/>
        <v>2900000</v>
      </c>
      <c r="M878" s="85">
        <f t="shared" si="43"/>
        <v>8700000</v>
      </c>
      <c r="N878" s="85">
        <f t="shared" si="44"/>
        <v>8700000</v>
      </c>
      <c r="O878" s="85">
        <f t="shared" si="45"/>
        <v>8700000</v>
      </c>
      <c r="P878" s="382" t="s">
        <v>1563</v>
      </c>
    </row>
    <row r="879" spans="1:16" ht="45" customHeight="1">
      <c r="A879" s="65">
        <v>441</v>
      </c>
      <c r="B879" s="394" t="s">
        <v>1820</v>
      </c>
      <c r="C879" s="363" t="s">
        <v>1562</v>
      </c>
      <c r="D879" s="301" t="s">
        <v>392</v>
      </c>
      <c r="E879" s="65" t="s">
        <v>1561</v>
      </c>
      <c r="F879" s="370">
        <v>2022</v>
      </c>
      <c r="G879" s="148">
        <v>2024</v>
      </c>
      <c r="H879" s="85">
        <v>43200000</v>
      </c>
      <c r="I879" s="85">
        <v>0</v>
      </c>
      <c r="J879" s="85">
        <v>43200000</v>
      </c>
      <c r="K879" s="85"/>
      <c r="L879" s="85">
        <f t="shared" si="46"/>
        <v>4320000</v>
      </c>
      <c r="M879" s="85">
        <f t="shared" si="43"/>
        <v>12960000</v>
      </c>
      <c r="N879" s="85">
        <f t="shared" si="44"/>
        <v>12960000</v>
      </c>
      <c r="O879" s="85">
        <f t="shared" si="45"/>
        <v>12960000</v>
      </c>
      <c r="P879" s="382" t="s">
        <v>1560</v>
      </c>
    </row>
    <row r="880" spans="1:16" s="1" customFormat="1" ht="45" customHeight="1">
      <c r="A880" s="551" t="s">
        <v>20</v>
      </c>
      <c r="B880" s="551"/>
      <c r="C880" s="551"/>
      <c r="D880" s="551"/>
      <c r="E880" s="551"/>
      <c r="F880" s="551"/>
      <c r="G880" s="551"/>
      <c r="H880" s="106">
        <f t="shared" ref="H880:O880" si="47">SUM(H439:H879)</f>
        <v>14629581050.599998</v>
      </c>
      <c r="I880" s="106">
        <f t="shared" si="47"/>
        <v>1076816982.4628432</v>
      </c>
      <c r="J880" s="106">
        <f t="shared" si="47"/>
        <v>6628484159.2638302</v>
      </c>
      <c r="K880" s="106">
        <f t="shared" si="47"/>
        <v>0</v>
      </c>
      <c r="L880" s="106">
        <f t="shared" si="47"/>
        <v>1129582089.466383</v>
      </c>
      <c r="M880" s="106">
        <f t="shared" si="47"/>
        <v>1832967356.5991492</v>
      </c>
      <c r="N880" s="106">
        <f t="shared" si="47"/>
        <v>1832967356.5991492</v>
      </c>
      <c r="O880" s="106">
        <f t="shared" si="47"/>
        <v>1832967356.5991492</v>
      </c>
      <c r="P880" s="385"/>
    </row>
    <row r="881" spans="1:16" s="1" customFormat="1" ht="45" customHeight="1">
      <c r="A881" s="553"/>
      <c r="B881" s="552"/>
      <c r="C881" s="552"/>
      <c r="D881" s="552"/>
      <c r="E881" s="552"/>
      <c r="F881" s="552"/>
      <c r="G881" s="552"/>
      <c r="H881" s="552"/>
      <c r="I881" s="552"/>
      <c r="J881" s="552"/>
      <c r="K881" s="552"/>
      <c r="L881" s="552"/>
      <c r="M881" s="552"/>
      <c r="N881" s="552"/>
      <c r="O881" s="552"/>
      <c r="P881" s="554"/>
    </row>
    <row r="882" spans="1:16" s="42" customFormat="1" ht="45" customHeight="1">
      <c r="A882" s="561" t="s">
        <v>21</v>
      </c>
      <c r="B882" s="561"/>
      <c r="C882" s="561"/>
      <c r="D882" s="561"/>
      <c r="E882" s="561"/>
      <c r="F882" s="561"/>
      <c r="G882" s="561"/>
      <c r="H882" s="561"/>
      <c r="I882" s="561"/>
      <c r="J882" s="561"/>
      <c r="K882" s="561"/>
      <c r="L882" s="561"/>
      <c r="M882" s="561"/>
      <c r="N882" s="561"/>
      <c r="O882" s="561"/>
      <c r="P882" s="561"/>
    </row>
    <row r="883" spans="1:16" s="108" customFormat="1" ht="60">
      <c r="A883" s="61">
        <v>1</v>
      </c>
      <c r="B883" s="62" t="s">
        <v>24</v>
      </c>
      <c r="C883" s="90" t="s">
        <v>184</v>
      </c>
      <c r="D883" s="62" t="s">
        <v>1897</v>
      </c>
      <c r="E883" s="62" t="s">
        <v>46</v>
      </c>
      <c r="F883" s="449">
        <v>2020</v>
      </c>
      <c r="G883" s="450">
        <v>2024</v>
      </c>
      <c r="H883" s="63">
        <v>45000000</v>
      </c>
      <c r="I883" s="107">
        <v>0</v>
      </c>
      <c r="J883" s="63">
        <v>20000000</v>
      </c>
      <c r="K883" s="63">
        <v>0</v>
      </c>
      <c r="L883" s="63">
        <v>0</v>
      </c>
      <c r="M883" s="63"/>
      <c r="N883" s="63"/>
      <c r="O883" s="63"/>
      <c r="P883" s="412" t="s">
        <v>2625</v>
      </c>
    </row>
    <row r="884" spans="1:16" s="108" customFormat="1" ht="60">
      <c r="A884" s="61">
        <v>2</v>
      </c>
      <c r="B884" s="62" t="s">
        <v>24</v>
      </c>
      <c r="C884" s="90" t="s">
        <v>185</v>
      </c>
      <c r="D884" s="62" t="s">
        <v>1898</v>
      </c>
      <c r="E884" s="62" t="s">
        <v>46</v>
      </c>
      <c r="F884" s="449">
        <v>2021</v>
      </c>
      <c r="G884" s="450">
        <v>2023</v>
      </c>
      <c r="H884" s="63">
        <v>45000000</v>
      </c>
      <c r="I884" s="107">
        <v>0</v>
      </c>
      <c r="J884" s="63">
        <v>1000000</v>
      </c>
      <c r="K884" s="63">
        <v>0</v>
      </c>
      <c r="L884" s="63">
        <v>0</v>
      </c>
      <c r="M884" s="63"/>
      <c r="N884" s="63"/>
      <c r="O884" s="63"/>
      <c r="P884" s="412" t="s">
        <v>2626</v>
      </c>
    </row>
    <row r="885" spans="1:16" s="108" customFormat="1" ht="120">
      <c r="A885" s="61">
        <v>3</v>
      </c>
      <c r="B885" s="62" t="s">
        <v>24</v>
      </c>
      <c r="C885" s="90" t="s">
        <v>1899</v>
      </c>
      <c r="D885" s="62" t="s">
        <v>1900</v>
      </c>
      <c r="E885" s="62" t="s">
        <v>46</v>
      </c>
      <c r="F885" s="449">
        <v>2021</v>
      </c>
      <c r="G885" s="450">
        <v>2021</v>
      </c>
      <c r="H885" s="63">
        <v>67500000</v>
      </c>
      <c r="I885" s="107">
        <v>0</v>
      </c>
      <c r="J885" s="63">
        <v>100000</v>
      </c>
      <c r="K885" s="63">
        <v>0</v>
      </c>
      <c r="L885" s="63">
        <v>0</v>
      </c>
      <c r="M885" s="63"/>
      <c r="N885" s="63"/>
      <c r="O885" s="63"/>
      <c r="P885" s="412" t="s">
        <v>2627</v>
      </c>
    </row>
    <row r="886" spans="1:16" s="108" customFormat="1" ht="103.5">
      <c r="A886" s="61">
        <v>4</v>
      </c>
      <c r="B886" s="62" t="s">
        <v>24</v>
      </c>
      <c r="C886" s="90" t="s">
        <v>655</v>
      </c>
      <c r="D886" s="62" t="s">
        <v>654</v>
      </c>
      <c r="E886" s="62" t="s">
        <v>46</v>
      </c>
      <c r="F886" s="449">
        <v>2022</v>
      </c>
      <c r="G886" s="450">
        <v>2023</v>
      </c>
      <c r="H886" s="63">
        <v>68002396.230000004</v>
      </c>
      <c r="I886" s="107">
        <v>18465808.82</v>
      </c>
      <c r="J886" s="63">
        <v>18465808.82</v>
      </c>
      <c r="K886" s="63">
        <v>0</v>
      </c>
      <c r="L886" s="63">
        <v>18465808.82</v>
      </c>
      <c r="M886" s="63"/>
      <c r="N886" s="63"/>
      <c r="O886" s="63"/>
      <c r="P886" s="412" t="s">
        <v>2628</v>
      </c>
    </row>
    <row r="887" spans="1:16" s="108" customFormat="1" ht="103.5">
      <c r="A887" s="61">
        <v>5</v>
      </c>
      <c r="B887" s="62" t="s">
        <v>24</v>
      </c>
      <c r="C887" s="90" t="s">
        <v>656</v>
      </c>
      <c r="D887" s="62" t="s">
        <v>654</v>
      </c>
      <c r="E887" s="62" t="s">
        <v>46</v>
      </c>
      <c r="F887" s="449">
        <v>2022</v>
      </c>
      <c r="G887" s="450">
        <v>2023</v>
      </c>
      <c r="H887" s="63">
        <v>39019050.869999997</v>
      </c>
      <c r="I887" s="107">
        <v>10757539.85</v>
      </c>
      <c r="J887" s="63">
        <v>10757539.85</v>
      </c>
      <c r="K887" s="63">
        <v>0</v>
      </c>
      <c r="L887" s="63">
        <v>10757539.85</v>
      </c>
      <c r="M887" s="63"/>
      <c r="N887" s="63"/>
      <c r="O887" s="63"/>
      <c r="P887" s="412" t="s">
        <v>2628</v>
      </c>
    </row>
    <row r="888" spans="1:16" s="108" customFormat="1" ht="52.5" customHeight="1">
      <c r="A888" s="61">
        <v>6</v>
      </c>
      <c r="B888" s="62" t="s">
        <v>24</v>
      </c>
      <c r="C888" s="90" t="s">
        <v>657</v>
      </c>
      <c r="D888" s="62" t="s">
        <v>654</v>
      </c>
      <c r="E888" s="62" t="s">
        <v>46</v>
      </c>
      <c r="F888" s="449">
        <v>2022</v>
      </c>
      <c r="G888" s="450">
        <v>2023</v>
      </c>
      <c r="H888" s="63">
        <v>73353218.319999993</v>
      </c>
      <c r="I888" s="107">
        <v>16826083.309999999</v>
      </c>
      <c r="J888" s="63">
        <v>16826083.309999999</v>
      </c>
      <c r="K888" s="63">
        <v>0</v>
      </c>
      <c r="L888" s="63">
        <v>16826083.309999999</v>
      </c>
      <c r="M888" s="63"/>
      <c r="N888" s="63"/>
      <c r="O888" s="63"/>
      <c r="P888" s="413" t="s">
        <v>2629</v>
      </c>
    </row>
    <row r="889" spans="1:16" s="108" customFormat="1" ht="90">
      <c r="A889" s="61">
        <v>7</v>
      </c>
      <c r="B889" s="62" t="s">
        <v>24</v>
      </c>
      <c r="C889" s="90" t="s">
        <v>658</v>
      </c>
      <c r="D889" s="62" t="s">
        <v>654</v>
      </c>
      <c r="E889" s="62" t="s">
        <v>46</v>
      </c>
      <c r="F889" s="449">
        <v>2022</v>
      </c>
      <c r="G889" s="450">
        <v>2023</v>
      </c>
      <c r="H889" s="63">
        <v>46627618.990000002</v>
      </c>
      <c r="I889" s="107">
        <v>22671413.41</v>
      </c>
      <c r="J889" s="63">
        <v>22671413.41</v>
      </c>
      <c r="K889" s="63">
        <v>0</v>
      </c>
      <c r="L889" s="63">
        <v>22671413.41</v>
      </c>
      <c r="M889" s="63"/>
      <c r="N889" s="63"/>
      <c r="O889" s="63"/>
      <c r="P889" s="413" t="s">
        <v>2630</v>
      </c>
    </row>
    <row r="890" spans="1:16" s="108" customFormat="1" ht="31.5">
      <c r="A890" s="61">
        <v>8</v>
      </c>
      <c r="B890" s="62" t="s">
        <v>24</v>
      </c>
      <c r="C890" s="90" t="s">
        <v>1901</v>
      </c>
      <c r="D890" s="62" t="s">
        <v>186</v>
      </c>
      <c r="E890" s="62" t="s">
        <v>46</v>
      </c>
      <c r="F890" s="449">
        <v>2022</v>
      </c>
      <c r="G890" s="450">
        <v>2023</v>
      </c>
      <c r="H890" s="63">
        <v>15717600</v>
      </c>
      <c r="I890" s="107">
        <v>2717701.28</v>
      </c>
      <c r="J890" s="63">
        <v>2717701.28</v>
      </c>
      <c r="K890" s="63">
        <v>0</v>
      </c>
      <c r="L890" s="63">
        <v>2717701.28</v>
      </c>
      <c r="M890" s="63"/>
      <c r="N890" s="63"/>
      <c r="O890" s="63"/>
      <c r="P890" s="414" t="s">
        <v>2655</v>
      </c>
    </row>
    <row r="891" spans="1:16" s="108" customFormat="1" ht="31.5">
      <c r="A891" s="61">
        <v>9</v>
      </c>
      <c r="B891" s="62" t="s">
        <v>24</v>
      </c>
      <c r="C891" s="90" t="s">
        <v>1902</v>
      </c>
      <c r="D891" s="62" t="s">
        <v>654</v>
      </c>
      <c r="E891" s="62" t="s">
        <v>46</v>
      </c>
      <c r="F891" s="449">
        <v>2022</v>
      </c>
      <c r="G891" s="450">
        <v>2023</v>
      </c>
      <c r="H891" s="63">
        <v>153400000</v>
      </c>
      <c r="I891" s="107">
        <v>10674597.140000001</v>
      </c>
      <c r="J891" s="63">
        <v>10674597.140000001</v>
      </c>
      <c r="K891" s="63">
        <v>0</v>
      </c>
      <c r="L891" s="63">
        <v>10674597.140000001</v>
      </c>
      <c r="M891" s="63"/>
      <c r="N891" s="63"/>
      <c r="O891" s="63"/>
      <c r="P891" s="413" t="s">
        <v>2656</v>
      </c>
    </row>
    <row r="892" spans="1:16" s="108" customFormat="1" ht="90">
      <c r="A892" s="61">
        <v>10</v>
      </c>
      <c r="B892" s="62" t="s">
        <v>24</v>
      </c>
      <c r="C892" s="90" t="s">
        <v>1903</v>
      </c>
      <c r="D892" s="62" t="s">
        <v>654</v>
      </c>
      <c r="E892" s="62" t="s">
        <v>46</v>
      </c>
      <c r="F892" s="449">
        <v>2022</v>
      </c>
      <c r="G892" s="450">
        <v>2023</v>
      </c>
      <c r="H892" s="63">
        <v>69620000</v>
      </c>
      <c r="I892" s="107">
        <v>5297693.7300000004</v>
      </c>
      <c r="J892" s="63">
        <v>5297693.7300000004</v>
      </c>
      <c r="K892" s="63">
        <v>0</v>
      </c>
      <c r="L892" s="63">
        <v>5297693.7300000004</v>
      </c>
      <c r="M892" s="63"/>
      <c r="N892" s="63"/>
      <c r="O892" s="63"/>
      <c r="P892" s="413" t="s">
        <v>2632</v>
      </c>
    </row>
    <row r="893" spans="1:16" s="108" customFormat="1" ht="90">
      <c r="A893" s="61">
        <v>11</v>
      </c>
      <c r="B893" s="62" t="s">
        <v>24</v>
      </c>
      <c r="C893" s="90" t="s">
        <v>1904</v>
      </c>
      <c r="D893" s="62" t="s">
        <v>654</v>
      </c>
      <c r="E893" s="62" t="s">
        <v>46</v>
      </c>
      <c r="F893" s="449">
        <v>2022</v>
      </c>
      <c r="G893" s="450">
        <v>2023</v>
      </c>
      <c r="H893" s="63">
        <v>69962000</v>
      </c>
      <c r="I893" s="107">
        <v>22025293.870000001</v>
      </c>
      <c r="J893" s="63">
        <v>22025293.870000001</v>
      </c>
      <c r="K893" s="63">
        <v>0</v>
      </c>
      <c r="L893" s="63">
        <v>22025293.870000001</v>
      </c>
      <c r="M893" s="63"/>
      <c r="N893" s="63"/>
      <c r="O893" s="63"/>
      <c r="P893" s="413" t="s">
        <v>2630</v>
      </c>
    </row>
    <row r="894" spans="1:16" s="108" customFormat="1" ht="52.5" customHeight="1">
      <c r="A894" s="61">
        <v>12</v>
      </c>
      <c r="B894" s="62" t="s">
        <v>24</v>
      </c>
      <c r="C894" s="90" t="s">
        <v>1905</v>
      </c>
      <c r="D894" s="62" t="s">
        <v>1906</v>
      </c>
      <c r="E894" s="62" t="s">
        <v>46</v>
      </c>
      <c r="F894" s="449">
        <v>2022</v>
      </c>
      <c r="G894" s="450">
        <v>2023</v>
      </c>
      <c r="H894" s="63">
        <v>155760000</v>
      </c>
      <c r="I894" s="107">
        <v>16678231.210000001</v>
      </c>
      <c r="J894" s="63">
        <v>16678231.210000001</v>
      </c>
      <c r="K894" s="63">
        <v>0</v>
      </c>
      <c r="L894" s="63">
        <v>16678231.210000001</v>
      </c>
      <c r="M894" s="63"/>
      <c r="N894" s="63"/>
      <c r="O894" s="63"/>
      <c r="P894" s="413" t="s">
        <v>2631</v>
      </c>
    </row>
    <row r="895" spans="1:16" s="108" customFormat="1" ht="90">
      <c r="A895" s="61">
        <v>13</v>
      </c>
      <c r="B895" s="62" t="s">
        <v>24</v>
      </c>
      <c r="C895" s="90" t="s">
        <v>1907</v>
      </c>
      <c r="D895" s="62" t="s">
        <v>1906</v>
      </c>
      <c r="E895" s="62" t="s">
        <v>46</v>
      </c>
      <c r="F895" s="449">
        <v>2022</v>
      </c>
      <c r="G895" s="450">
        <v>2023</v>
      </c>
      <c r="H895" s="63">
        <v>43910311.25</v>
      </c>
      <c r="I895" s="107">
        <v>26467001.989999998</v>
      </c>
      <c r="J895" s="63">
        <v>26467001.989999998</v>
      </c>
      <c r="K895" s="63">
        <v>0</v>
      </c>
      <c r="L895" s="63">
        <v>26467001.989999998</v>
      </c>
      <c r="M895" s="63"/>
      <c r="N895" s="63"/>
      <c r="O895" s="63"/>
      <c r="P895" s="413" t="s">
        <v>2633</v>
      </c>
    </row>
    <row r="896" spans="1:16" s="108" customFormat="1" ht="75">
      <c r="A896" s="61">
        <v>14</v>
      </c>
      <c r="B896" s="62" t="s">
        <v>24</v>
      </c>
      <c r="C896" s="90" t="s">
        <v>1908</v>
      </c>
      <c r="D896" s="62" t="s">
        <v>1909</v>
      </c>
      <c r="E896" s="62" t="s">
        <v>46</v>
      </c>
      <c r="F896" s="449">
        <v>2022</v>
      </c>
      <c r="G896" s="450">
        <v>2024</v>
      </c>
      <c r="H896" s="63">
        <v>2616060000</v>
      </c>
      <c r="I896" s="107">
        <v>0</v>
      </c>
      <c r="J896" s="63">
        <v>0</v>
      </c>
      <c r="K896" s="63">
        <v>0</v>
      </c>
      <c r="L896" s="63">
        <v>0</v>
      </c>
      <c r="M896" s="63"/>
      <c r="N896" s="63"/>
      <c r="O896" s="63"/>
      <c r="P896" s="413" t="s">
        <v>2634</v>
      </c>
    </row>
    <row r="897" spans="1:16" s="108" customFormat="1" ht="52.5" customHeight="1">
      <c r="A897" s="61">
        <v>15</v>
      </c>
      <c r="B897" s="62" t="s">
        <v>24</v>
      </c>
      <c r="C897" s="90" t="s">
        <v>1910</v>
      </c>
      <c r="D897" s="62" t="s">
        <v>1911</v>
      </c>
      <c r="E897" s="62" t="s">
        <v>111</v>
      </c>
      <c r="F897" s="449">
        <v>2023</v>
      </c>
      <c r="G897" s="450">
        <v>2023</v>
      </c>
      <c r="H897" s="63">
        <v>5900000</v>
      </c>
      <c r="I897" s="107">
        <v>0</v>
      </c>
      <c r="J897" s="63">
        <v>0</v>
      </c>
      <c r="K897" s="63">
        <v>0</v>
      </c>
      <c r="L897" s="63">
        <v>0</v>
      </c>
      <c r="M897" s="63"/>
      <c r="N897" s="63"/>
      <c r="O897" s="63"/>
      <c r="P897" s="413" t="s">
        <v>2635</v>
      </c>
    </row>
    <row r="898" spans="1:16" s="42" customFormat="1" ht="45" customHeight="1">
      <c r="A898" s="551" t="s">
        <v>20</v>
      </c>
      <c r="B898" s="551"/>
      <c r="C898" s="551"/>
      <c r="D898" s="551"/>
      <c r="E898" s="551"/>
      <c r="F898" s="551"/>
      <c r="G898" s="551"/>
      <c r="H898" s="80">
        <f t="shared" ref="H898:O898" si="48">SUM(H883:H897)</f>
        <v>3514832195.6599998</v>
      </c>
      <c r="I898" s="80">
        <f t="shared" si="48"/>
        <v>152581364.61000001</v>
      </c>
      <c r="J898" s="80">
        <f t="shared" si="48"/>
        <v>173681364.61000001</v>
      </c>
      <c r="K898" s="80">
        <f t="shared" si="48"/>
        <v>0</v>
      </c>
      <c r="L898" s="80">
        <f t="shared" si="48"/>
        <v>152581364.61000001</v>
      </c>
      <c r="M898" s="80">
        <f t="shared" si="48"/>
        <v>0</v>
      </c>
      <c r="N898" s="80">
        <f t="shared" si="48"/>
        <v>0</v>
      </c>
      <c r="O898" s="80">
        <f t="shared" si="48"/>
        <v>0</v>
      </c>
      <c r="P898" s="402"/>
    </row>
    <row r="899" spans="1:16" s="48" customFormat="1" ht="45" customHeight="1">
      <c r="A899" s="553"/>
      <c r="B899" s="552"/>
      <c r="C899" s="552"/>
      <c r="D899" s="552"/>
      <c r="E899" s="552"/>
      <c r="F899" s="552"/>
      <c r="G899" s="552"/>
      <c r="H899" s="552"/>
      <c r="I899" s="552"/>
      <c r="J899" s="552"/>
      <c r="K899" s="552"/>
      <c r="L899" s="552"/>
      <c r="M899" s="552"/>
      <c r="N899" s="552"/>
      <c r="O899" s="552"/>
      <c r="P899" s="554"/>
    </row>
    <row r="900" spans="1:16" ht="45" customHeight="1">
      <c r="A900" s="561" t="s">
        <v>49</v>
      </c>
      <c r="B900" s="561"/>
      <c r="C900" s="561"/>
      <c r="D900" s="561"/>
      <c r="E900" s="561"/>
      <c r="F900" s="561"/>
      <c r="G900" s="561"/>
      <c r="H900" s="561"/>
      <c r="I900" s="561"/>
      <c r="J900" s="561"/>
      <c r="K900" s="561"/>
      <c r="L900" s="561"/>
      <c r="M900" s="561"/>
      <c r="N900" s="561"/>
      <c r="O900" s="561"/>
      <c r="P900" s="561"/>
    </row>
    <row r="901" spans="1:16" ht="45" customHeight="1">
      <c r="A901" s="64">
        <v>1</v>
      </c>
      <c r="B901" s="505" t="s">
        <v>928</v>
      </c>
      <c r="C901" s="437" t="s">
        <v>218</v>
      </c>
      <c r="D901" s="314" t="s">
        <v>958</v>
      </c>
      <c r="E901" s="322" t="s">
        <v>960</v>
      </c>
      <c r="F901" s="463">
        <v>2018</v>
      </c>
      <c r="G901" s="463">
        <v>2024</v>
      </c>
      <c r="H901" s="63">
        <v>424695909.75184798</v>
      </c>
      <c r="I901" s="107">
        <v>261497958.19</v>
      </c>
      <c r="J901" s="63">
        <v>186747000</v>
      </c>
      <c r="K901" s="63"/>
      <c r="L901" s="63">
        <v>58480817</v>
      </c>
      <c r="M901" s="107">
        <v>60000000</v>
      </c>
      <c r="N901" s="63">
        <v>40000000</v>
      </c>
      <c r="O901" s="63">
        <f>J901-L901-M901-N901</f>
        <v>28266183</v>
      </c>
      <c r="P901" s="309" t="s">
        <v>983</v>
      </c>
    </row>
    <row r="902" spans="1:16" ht="45" customHeight="1">
      <c r="A902" s="64">
        <v>2</v>
      </c>
      <c r="B902" s="505" t="s">
        <v>928</v>
      </c>
      <c r="C902" s="438" t="s">
        <v>219</v>
      </c>
      <c r="D902" s="314" t="s">
        <v>900</v>
      </c>
      <c r="E902" s="308" t="s">
        <v>960</v>
      </c>
      <c r="F902" s="463">
        <v>2018</v>
      </c>
      <c r="G902" s="463">
        <v>2024</v>
      </c>
      <c r="H902" s="63">
        <v>403733853.81148702</v>
      </c>
      <c r="I902" s="107">
        <v>246705286.31999999</v>
      </c>
      <c r="J902" s="63">
        <v>137730000</v>
      </c>
      <c r="K902" s="63"/>
      <c r="L902" s="63">
        <v>23390571</v>
      </c>
      <c r="M902" s="107">
        <v>45000000</v>
      </c>
      <c r="N902" s="63">
        <v>33000000</v>
      </c>
      <c r="O902" s="63">
        <f>L902--M902-N902</f>
        <v>35390571</v>
      </c>
      <c r="P902" s="312" t="s">
        <v>982</v>
      </c>
    </row>
    <row r="903" spans="1:16" ht="45" customHeight="1">
      <c r="A903" s="64">
        <v>3</v>
      </c>
      <c r="B903" s="505" t="s">
        <v>928</v>
      </c>
      <c r="C903" s="439" t="s">
        <v>215</v>
      </c>
      <c r="D903" s="314" t="s">
        <v>981</v>
      </c>
      <c r="E903" s="308" t="s">
        <v>216</v>
      </c>
      <c r="F903" s="463">
        <v>2013</v>
      </c>
      <c r="G903" s="463">
        <v>2025</v>
      </c>
      <c r="H903" s="63">
        <v>497421236.77999997</v>
      </c>
      <c r="I903" s="107">
        <v>30827026.489999998</v>
      </c>
      <c r="J903" s="63">
        <v>66648000</v>
      </c>
      <c r="K903" s="63"/>
      <c r="L903" s="63">
        <v>0</v>
      </c>
      <c r="M903" s="107">
        <v>0</v>
      </c>
      <c r="N903" s="63">
        <v>32000000</v>
      </c>
      <c r="O903" s="63">
        <f t="shared" ref="O903:O934" si="49">J903-L903-M903-N903</f>
        <v>34648000</v>
      </c>
      <c r="P903" s="309" t="s">
        <v>980</v>
      </c>
    </row>
    <row r="904" spans="1:16" ht="45" customHeight="1">
      <c r="A904" s="64">
        <v>4</v>
      </c>
      <c r="B904" s="505" t="s">
        <v>978</v>
      </c>
      <c r="C904" s="439" t="s">
        <v>2636</v>
      </c>
      <c r="D904" s="310" t="s">
        <v>330</v>
      </c>
      <c r="E904" s="308" t="s">
        <v>960</v>
      </c>
      <c r="F904" s="464">
        <v>2021</v>
      </c>
      <c r="G904" s="464">
        <v>2024</v>
      </c>
      <c r="H904" s="63">
        <v>1993775200</v>
      </c>
      <c r="I904" s="107">
        <v>0</v>
      </c>
      <c r="J904" s="63">
        <v>4717000</v>
      </c>
      <c r="K904" s="63"/>
      <c r="L904" s="63">
        <v>0</v>
      </c>
      <c r="M904" s="107">
        <v>0</v>
      </c>
      <c r="N904" s="63">
        <v>1717000</v>
      </c>
      <c r="O904" s="63">
        <f t="shared" si="49"/>
        <v>3000000</v>
      </c>
      <c r="P904" s="316" t="s">
        <v>979</v>
      </c>
    </row>
    <row r="905" spans="1:16" ht="45" customHeight="1">
      <c r="A905" s="64">
        <v>5</v>
      </c>
      <c r="B905" s="505" t="s">
        <v>978</v>
      </c>
      <c r="C905" s="437" t="s">
        <v>2637</v>
      </c>
      <c r="D905" s="310" t="s">
        <v>317</v>
      </c>
      <c r="E905" s="308" t="s">
        <v>220</v>
      </c>
      <c r="F905" s="464">
        <v>2017</v>
      </c>
      <c r="G905" s="464">
        <v>2024</v>
      </c>
      <c r="H905" s="63">
        <v>61179972.156958804</v>
      </c>
      <c r="I905" s="107">
        <v>12933475.15</v>
      </c>
      <c r="J905" s="63">
        <v>40246497</v>
      </c>
      <c r="K905" s="63"/>
      <c r="L905" s="63">
        <v>5568027.5700000003</v>
      </c>
      <c r="M905" s="107">
        <v>10500000</v>
      </c>
      <c r="N905" s="63">
        <v>13450000</v>
      </c>
      <c r="O905" s="63">
        <f t="shared" si="49"/>
        <v>10728469.43</v>
      </c>
      <c r="P905" s="309" t="s">
        <v>977</v>
      </c>
    </row>
    <row r="906" spans="1:16" ht="45" customHeight="1">
      <c r="A906" s="64">
        <v>6</v>
      </c>
      <c r="B906" s="505" t="s">
        <v>928</v>
      </c>
      <c r="C906" s="439" t="s">
        <v>235</v>
      </c>
      <c r="D906" s="310" t="s">
        <v>399</v>
      </c>
      <c r="E906" s="308" t="s">
        <v>930</v>
      </c>
      <c r="F906" s="464">
        <v>2017</v>
      </c>
      <c r="G906" s="464">
        <v>2026</v>
      </c>
      <c r="H906" s="63">
        <v>2474460</v>
      </c>
      <c r="I906" s="107">
        <v>0</v>
      </c>
      <c r="J906" s="63">
        <v>2474460</v>
      </c>
      <c r="K906" s="63"/>
      <c r="L906" s="63">
        <v>0</v>
      </c>
      <c r="M906" s="107">
        <v>750000</v>
      </c>
      <c r="N906" s="63">
        <v>1200000</v>
      </c>
      <c r="O906" s="63">
        <f t="shared" si="49"/>
        <v>524460</v>
      </c>
      <c r="P906" s="309" t="s">
        <v>976</v>
      </c>
    </row>
    <row r="907" spans="1:16" ht="45" customHeight="1">
      <c r="A907" s="64">
        <v>7</v>
      </c>
      <c r="B907" s="505" t="s">
        <v>928</v>
      </c>
      <c r="C907" s="440" t="s">
        <v>221</v>
      </c>
      <c r="D907" s="307" t="s">
        <v>42</v>
      </c>
      <c r="E907" s="308" t="s">
        <v>217</v>
      </c>
      <c r="F907" s="464">
        <v>2018</v>
      </c>
      <c r="G907" s="465">
        <v>2026</v>
      </c>
      <c r="H907" s="63">
        <v>8260000</v>
      </c>
      <c r="I907" s="107">
        <v>0</v>
      </c>
      <c r="J907" s="63">
        <v>8260000</v>
      </c>
      <c r="K907" s="63"/>
      <c r="L907" s="63">
        <v>0</v>
      </c>
      <c r="M907" s="107">
        <v>2000000</v>
      </c>
      <c r="N907" s="63">
        <v>4565352</v>
      </c>
      <c r="O907" s="63">
        <f t="shared" si="49"/>
        <v>1694648</v>
      </c>
      <c r="P907" s="311" t="s">
        <v>975</v>
      </c>
    </row>
    <row r="908" spans="1:16" ht="45" customHeight="1">
      <c r="A908" s="64">
        <v>8</v>
      </c>
      <c r="B908" s="505" t="s">
        <v>928</v>
      </c>
      <c r="C908" s="437" t="s">
        <v>661</v>
      </c>
      <c r="D908" s="321" t="s">
        <v>974</v>
      </c>
      <c r="E908" s="313" t="s">
        <v>960</v>
      </c>
      <c r="F908" s="466">
        <v>2022</v>
      </c>
      <c r="G908" s="466">
        <v>2023</v>
      </c>
      <c r="H908" s="63">
        <v>30000000</v>
      </c>
      <c r="I908" s="107">
        <v>0</v>
      </c>
      <c r="J908" s="63">
        <v>0</v>
      </c>
      <c r="K908" s="63"/>
      <c r="L908" s="63">
        <v>0</v>
      </c>
      <c r="M908" s="107">
        <v>0</v>
      </c>
      <c r="N908" s="63">
        <v>0</v>
      </c>
      <c r="O908" s="63">
        <f t="shared" si="49"/>
        <v>0</v>
      </c>
      <c r="P908" s="315" t="s">
        <v>973</v>
      </c>
    </row>
    <row r="909" spans="1:16" ht="45" customHeight="1">
      <c r="A909" s="64">
        <v>9</v>
      </c>
      <c r="B909" s="505" t="s">
        <v>928</v>
      </c>
      <c r="C909" s="437" t="s">
        <v>230</v>
      </c>
      <c r="D909" s="310" t="s">
        <v>932</v>
      </c>
      <c r="E909" s="313" t="s">
        <v>972</v>
      </c>
      <c r="F909" s="464">
        <v>2020</v>
      </c>
      <c r="G909" s="464">
        <v>2024</v>
      </c>
      <c r="H909" s="63">
        <v>99244000</v>
      </c>
      <c r="I909" s="107">
        <v>0</v>
      </c>
      <c r="J909" s="63">
        <v>69471000</v>
      </c>
      <c r="K909" s="63"/>
      <c r="L909" s="63">
        <v>0</v>
      </c>
      <c r="M909" s="107">
        <v>0</v>
      </c>
      <c r="N909" s="63">
        <v>30000000</v>
      </c>
      <c r="O909" s="63">
        <f t="shared" si="49"/>
        <v>39471000</v>
      </c>
      <c r="P909" s="317" t="s">
        <v>971</v>
      </c>
    </row>
    <row r="910" spans="1:16" ht="45" customHeight="1">
      <c r="A910" s="64">
        <v>10</v>
      </c>
      <c r="B910" s="505" t="s">
        <v>928</v>
      </c>
      <c r="C910" s="437" t="s">
        <v>970</v>
      </c>
      <c r="D910" s="310" t="s">
        <v>320</v>
      </c>
      <c r="E910" s="313" t="s">
        <v>231</v>
      </c>
      <c r="F910" s="464">
        <v>2020</v>
      </c>
      <c r="G910" s="464">
        <v>2025</v>
      </c>
      <c r="H910" s="63">
        <v>20557827000</v>
      </c>
      <c r="I910" s="107">
        <v>0</v>
      </c>
      <c r="J910" s="63">
        <v>2055783000</v>
      </c>
      <c r="K910" s="63"/>
      <c r="L910" s="63">
        <v>0</v>
      </c>
      <c r="M910" s="107">
        <v>0</v>
      </c>
      <c r="N910" s="63">
        <v>965750000</v>
      </c>
      <c r="O910" s="63">
        <f t="shared" si="49"/>
        <v>1090033000</v>
      </c>
      <c r="P910" s="320" t="s">
        <v>969</v>
      </c>
    </row>
    <row r="911" spans="1:16" ht="45" customHeight="1">
      <c r="A911" s="64">
        <v>11</v>
      </c>
      <c r="B911" s="505" t="s">
        <v>928</v>
      </c>
      <c r="C911" s="440" t="s">
        <v>968</v>
      </c>
      <c r="D911" s="318" t="s">
        <v>393</v>
      </c>
      <c r="E911" s="313" t="s">
        <v>967</v>
      </c>
      <c r="F911" s="467">
        <v>2012</v>
      </c>
      <c r="G911" s="467">
        <v>2024</v>
      </c>
      <c r="H911" s="63">
        <v>606749813</v>
      </c>
      <c r="I911" s="107">
        <v>295783810.67000002</v>
      </c>
      <c r="J911" s="63">
        <v>61156450</v>
      </c>
      <c r="K911" s="63"/>
      <c r="L911" s="63">
        <v>0</v>
      </c>
      <c r="M911" s="107">
        <v>0</v>
      </c>
      <c r="N911" s="63">
        <v>25000000</v>
      </c>
      <c r="O911" s="63">
        <f t="shared" si="49"/>
        <v>36156450</v>
      </c>
      <c r="P911" s="320" t="s">
        <v>966</v>
      </c>
    </row>
    <row r="912" spans="1:16" ht="45" customHeight="1">
      <c r="A912" s="64">
        <v>12</v>
      </c>
      <c r="B912" s="505" t="s">
        <v>928</v>
      </c>
      <c r="C912" s="437" t="s">
        <v>965</v>
      </c>
      <c r="D912" s="310" t="s">
        <v>324</v>
      </c>
      <c r="E912" s="313" t="s">
        <v>217</v>
      </c>
      <c r="F912" s="464">
        <v>2017</v>
      </c>
      <c r="G912" s="464">
        <v>2025</v>
      </c>
      <c r="H912" s="63">
        <v>12000000</v>
      </c>
      <c r="I912" s="107">
        <v>0</v>
      </c>
      <c r="J912" s="63">
        <v>0</v>
      </c>
      <c r="K912" s="63"/>
      <c r="L912" s="63">
        <v>0</v>
      </c>
      <c r="M912" s="107">
        <v>0</v>
      </c>
      <c r="N912" s="63">
        <v>0</v>
      </c>
      <c r="O912" s="63">
        <f t="shared" si="49"/>
        <v>0</v>
      </c>
      <c r="P912" s="309" t="s">
        <v>964</v>
      </c>
    </row>
    <row r="913" spans="1:16" ht="45" customHeight="1">
      <c r="A913" s="64">
        <v>13</v>
      </c>
      <c r="B913" s="505" t="s">
        <v>928</v>
      </c>
      <c r="C913" s="437" t="s">
        <v>2638</v>
      </c>
      <c r="D913" s="310" t="s">
        <v>28</v>
      </c>
      <c r="E913" s="313" t="s">
        <v>963</v>
      </c>
      <c r="F913" s="464">
        <v>2018</v>
      </c>
      <c r="G913" s="464">
        <v>2024</v>
      </c>
      <c r="H913" s="63">
        <v>32000000</v>
      </c>
      <c r="I913" s="107">
        <v>0</v>
      </c>
      <c r="J913" s="63">
        <v>0</v>
      </c>
      <c r="K913" s="63"/>
      <c r="L913" s="63">
        <v>0</v>
      </c>
      <c r="M913" s="107">
        <v>0</v>
      </c>
      <c r="N913" s="63">
        <v>0</v>
      </c>
      <c r="O913" s="63">
        <f t="shared" si="49"/>
        <v>0</v>
      </c>
      <c r="P913" s="306" t="s">
        <v>2658</v>
      </c>
    </row>
    <row r="914" spans="1:16" s="44" customFormat="1" ht="45" customHeight="1">
      <c r="A914" s="64">
        <v>14</v>
      </c>
      <c r="B914" s="505" t="s">
        <v>928</v>
      </c>
      <c r="C914" s="440" t="s">
        <v>671</v>
      </c>
      <c r="D914" s="307" t="s">
        <v>962</v>
      </c>
      <c r="E914" s="313" t="s">
        <v>217</v>
      </c>
      <c r="F914" s="465">
        <v>2021</v>
      </c>
      <c r="G914" s="465">
        <v>2026</v>
      </c>
      <c r="H914" s="63">
        <v>12750000</v>
      </c>
      <c r="I914" s="107">
        <v>0</v>
      </c>
      <c r="J914" s="63">
        <v>0</v>
      </c>
      <c r="K914" s="63"/>
      <c r="L914" s="63">
        <v>0</v>
      </c>
      <c r="M914" s="107">
        <v>0</v>
      </c>
      <c r="N914" s="63">
        <v>0</v>
      </c>
      <c r="O914" s="63">
        <f t="shared" si="49"/>
        <v>0</v>
      </c>
      <c r="P914" s="315" t="s">
        <v>2659</v>
      </c>
    </row>
    <row r="915" spans="1:16" ht="45" customHeight="1">
      <c r="A915" s="64">
        <v>15</v>
      </c>
      <c r="B915" s="505" t="s">
        <v>928</v>
      </c>
      <c r="C915" s="441" t="s">
        <v>2639</v>
      </c>
      <c r="D915" s="314" t="s">
        <v>44</v>
      </c>
      <c r="E915" s="313" t="s">
        <v>931</v>
      </c>
      <c r="F915" s="464">
        <v>2018</v>
      </c>
      <c r="G915" s="464">
        <v>2026</v>
      </c>
      <c r="H915" s="63">
        <v>35550000</v>
      </c>
      <c r="I915" s="107">
        <v>0</v>
      </c>
      <c r="J915" s="63">
        <v>0</v>
      </c>
      <c r="K915" s="63"/>
      <c r="L915" s="63">
        <v>0</v>
      </c>
      <c r="M915" s="107">
        <v>0</v>
      </c>
      <c r="N915" s="63">
        <v>0</v>
      </c>
      <c r="O915" s="63">
        <f t="shared" si="49"/>
        <v>0</v>
      </c>
      <c r="P915" s="319" t="s">
        <v>2660</v>
      </c>
    </row>
    <row r="916" spans="1:16" ht="45" customHeight="1">
      <c r="A916" s="64">
        <v>16</v>
      </c>
      <c r="B916" s="505" t="s">
        <v>928</v>
      </c>
      <c r="C916" s="439" t="s">
        <v>225</v>
      </c>
      <c r="D916" s="310" t="s">
        <v>322</v>
      </c>
      <c r="E916" s="313" t="s">
        <v>216</v>
      </c>
      <c r="F916" s="464">
        <v>2015</v>
      </c>
      <c r="G916" s="464">
        <v>2025</v>
      </c>
      <c r="H916" s="63">
        <v>1558735000</v>
      </c>
      <c r="I916" s="107">
        <v>0</v>
      </c>
      <c r="J916" s="63">
        <v>3755000</v>
      </c>
      <c r="K916" s="63"/>
      <c r="L916" s="63">
        <v>0</v>
      </c>
      <c r="M916" s="107">
        <v>0</v>
      </c>
      <c r="N916" s="63">
        <v>0</v>
      </c>
      <c r="O916" s="63">
        <f t="shared" si="49"/>
        <v>3755000</v>
      </c>
      <c r="P916" s="309" t="s">
        <v>2657</v>
      </c>
    </row>
    <row r="917" spans="1:16" ht="45" customHeight="1">
      <c r="A917" s="64">
        <v>17</v>
      </c>
      <c r="B917" s="505" t="s">
        <v>928</v>
      </c>
      <c r="C917" s="439" t="s">
        <v>223</v>
      </c>
      <c r="D917" s="314" t="s">
        <v>318</v>
      </c>
      <c r="E917" s="313" t="s">
        <v>961</v>
      </c>
      <c r="F917" s="463">
        <v>2017</v>
      </c>
      <c r="G917" s="463">
        <v>2026</v>
      </c>
      <c r="H917" s="63">
        <v>415108000</v>
      </c>
      <c r="I917" s="107">
        <v>0</v>
      </c>
      <c r="J917" s="63">
        <v>0</v>
      </c>
      <c r="K917" s="63"/>
      <c r="L917" s="63">
        <v>0</v>
      </c>
      <c r="M917" s="107">
        <v>0</v>
      </c>
      <c r="N917" s="63">
        <v>0</v>
      </c>
      <c r="O917" s="63">
        <f t="shared" si="49"/>
        <v>0</v>
      </c>
      <c r="P917" s="309" t="s">
        <v>2657</v>
      </c>
    </row>
    <row r="918" spans="1:16" ht="45" customHeight="1">
      <c r="A918" s="64">
        <v>18</v>
      </c>
      <c r="B918" s="505" t="s">
        <v>928</v>
      </c>
      <c r="C918" s="437" t="s">
        <v>659</v>
      </c>
      <c r="D918" s="314" t="s">
        <v>337</v>
      </c>
      <c r="E918" s="313" t="s">
        <v>960</v>
      </c>
      <c r="F918" s="463">
        <v>2020</v>
      </c>
      <c r="G918" s="463">
        <v>2025</v>
      </c>
      <c r="H918" s="63">
        <v>4559000</v>
      </c>
      <c r="I918" s="107">
        <v>0</v>
      </c>
      <c r="J918" s="63">
        <v>0</v>
      </c>
      <c r="K918" s="63"/>
      <c r="L918" s="63">
        <v>0</v>
      </c>
      <c r="M918" s="107">
        <v>0</v>
      </c>
      <c r="N918" s="63">
        <v>0</v>
      </c>
      <c r="O918" s="63">
        <f t="shared" si="49"/>
        <v>0</v>
      </c>
      <c r="P918" s="309" t="s">
        <v>2657</v>
      </c>
    </row>
    <row r="919" spans="1:16" ht="45" customHeight="1">
      <c r="A919" s="64">
        <v>19</v>
      </c>
      <c r="B919" s="505" t="s">
        <v>928</v>
      </c>
      <c r="C919" s="439" t="s">
        <v>224</v>
      </c>
      <c r="D919" s="310" t="s">
        <v>334</v>
      </c>
      <c r="E919" s="313" t="s">
        <v>960</v>
      </c>
      <c r="F919" s="464">
        <v>2018</v>
      </c>
      <c r="G919" s="464">
        <v>2026</v>
      </c>
      <c r="H919" s="63">
        <v>171876000</v>
      </c>
      <c r="I919" s="107">
        <v>0</v>
      </c>
      <c r="J919" s="63">
        <v>0</v>
      </c>
      <c r="K919" s="63"/>
      <c r="L919" s="63">
        <v>0</v>
      </c>
      <c r="M919" s="107">
        <v>0</v>
      </c>
      <c r="N919" s="63">
        <v>0</v>
      </c>
      <c r="O919" s="63">
        <f t="shared" si="49"/>
        <v>0</v>
      </c>
      <c r="P919" s="309" t="s">
        <v>2657</v>
      </c>
    </row>
    <row r="920" spans="1:16" ht="45" customHeight="1">
      <c r="A920" s="64">
        <v>20</v>
      </c>
      <c r="B920" s="505" t="s">
        <v>928</v>
      </c>
      <c r="C920" s="437" t="s">
        <v>2640</v>
      </c>
      <c r="D920" s="310" t="s">
        <v>28</v>
      </c>
      <c r="E920" s="313" t="s">
        <v>216</v>
      </c>
      <c r="F920" s="464">
        <v>2020</v>
      </c>
      <c r="G920" s="464">
        <v>2026</v>
      </c>
      <c r="H920" s="63">
        <v>1297216000</v>
      </c>
      <c r="I920" s="107">
        <v>0</v>
      </c>
      <c r="J920" s="63">
        <v>3125000</v>
      </c>
      <c r="K920" s="63"/>
      <c r="L920" s="63">
        <v>0</v>
      </c>
      <c r="M920" s="107">
        <v>0</v>
      </c>
      <c r="N920" s="63">
        <v>0</v>
      </c>
      <c r="O920" s="63">
        <f t="shared" si="49"/>
        <v>3125000</v>
      </c>
      <c r="P920" s="309" t="s">
        <v>2657</v>
      </c>
    </row>
    <row r="921" spans="1:16" ht="45" customHeight="1">
      <c r="A921" s="64">
        <v>21</v>
      </c>
      <c r="B921" s="505" t="s">
        <v>928</v>
      </c>
      <c r="C921" s="437" t="s">
        <v>226</v>
      </c>
      <c r="D921" s="310" t="s">
        <v>42</v>
      </c>
      <c r="E921" s="313" t="s">
        <v>216</v>
      </c>
      <c r="F921" s="464">
        <v>2020</v>
      </c>
      <c r="G921" s="464">
        <v>2025</v>
      </c>
      <c r="H921" s="63">
        <v>6616000</v>
      </c>
      <c r="I921" s="107">
        <v>0</v>
      </c>
      <c r="J921" s="63">
        <v>0</v>
      </c>
      <c r="K921" s="63"/>
      <c r="L921" s="63">
        <v>0</v>
      </c>
      <c r="M921" s="107">
        <v>0</v>
      </c>
      <c r="N921" s="63">
        <v>0</v>
      </c>
      <c r="O921" s="63">
        <f t="shared" si="49"/>
        <v>0</v>
      </c>
      <c r="P921" s="309" t="s">
        <v>2657</v>
      </c>
    </row>
    <row r="922" spans="1:16" ht="45" customHeight="1">
      <c r="A922" s="64">
        <v>22</v>
      </c>
      <c r="B922" s="505" t="s">
        <v>928</v>
      </c>
      <c r="C922" s="437" t="s">
        <v>959</v>
      </c>
      <c r="D922" s="310" t="s">
        <v>958</v>
      </c>
      <c r="E922" s="313" t="s">
        <v>216</v>
      </c>
      <c r="F922" s="464">
        <v>2020</v>
      </c>
      <c r="G922" s="464">
        <v>2025</v>
      </c>
      <c r="H922" s="63">
        <v>8000000</v>
      </c>
      <c r="I922" s="107">
        <v>0</v>
      </c>
      <c r="J922" s="63">
        <v>0</v>
      </c>
      <c r="K922" s="63"/>
      <c r="L922" s="63">
        <v>0</v>
      </c>
      <c r="M922" s="107">
        <v>0</v>
      </c>
      <c r="N922" s="63">
        <v>0</v>
      </c>
      <c r="O922" s="63">
        <f t="shared" si="49"/>
        <v>0</v>
      </c>
      <c r="P922" s="309" t="s">
        <v>2657</v>
      </c>
    </row>
    <row r="923" spans="1:16" ht="45" customHeight="1">
      <c r="A923" s="64">
        <v>23</v>
      </c>
      <c r="B923" s="505" t="s">
        <v>928</v>
      </c>
      <c r="C923" s="437" t="s">
        <v>227</v>
      </c>
      <c r="D923" s="310" t="s">
        <v>332</v>
      </c>
      <c r="E923" s="313" t="s">
        <v>216</v>
      </c>
      <c r="F923" s="464">
        <v>2020</v>
      </c>
      <c r="G923" s="464">
        <v>2025</v>
      </c>
      <c r="H923" s="63">
        <v>8000000</v>
      </c>
      <c r="I923" s="107">
        <v>0</v>
      </c>
      <c r="J923" s="63">
        <v>0</v>
      </c>
      <c r="K923" s="63"/>
      <c r="L923" s="63">
        <v>0</v>
      </c>
      <c r="M923" s="107">
        <v>0</v>
      </c>
      <c r="N923" s="63">
        <v>0</v>
      </c>
      <c r="O923" s="63">
        <f t="shared" si="49"/>
        <v>0</v>
      </c>
      <c r="P923" s="309" t="s">
        <v>2657</v>
      </c>
    </row>
    <row r="924" spans="1:16" ht="45" customHeight="1">
      <c r="A924" s="64">
        <v>24</v>
      </c>
      <c r="B924" s="505" t="s">
        <v>928</v>
      </c>
      <c r="C924" s="437" t="s">
        <v>228</v>
      </c>
      <c r="D924" s="310" t="s">
        <v>900</v>
      </c>
      <c r="E924" s="313" t="s">
        <v>216</v>
      </c>
      <c r="F924" s="464">
        <v>2020</v>
      </c>
      <c r="G924" s="464">
        <v>2025</v>
      </c>
      <c r="H924" s="63">
        <v>10000000</v>
      </c>
      <c r="I924" s="107">
        <v>0</v>
      </c>
      <c r="J924" s="63">
        <v>137730000</v>
      </c>
      <c r="K924" s="63"/>
      <c r="L924" s="63">
        <v>0</v>
      </c>
      <c r="M924" s="107">
        <v>0</v>
      </c>
      <c r="N924" s="63">
        <v>0</v>
      </c>
      <c r="O924" s="63">
        <f t="shared" si="49"/>
        <v>137730000</v>
      </c>
      <c r="P924" s="309" t="s">
        <v>2657</v>
      </c>
    </row>
    <row r="925" spans="1:16" ht="45" customHeight="1">
      <c r="A925" s="64">
        <v>25</v>
      </c>
      <c r="B925" s="505" t="s">
        <v>928</v>
      </c>
      <c r="C925" s="437" t="s">
        <v>229</v>
      </c>
      <c r="D925" s="310" t="s">
        <v>325</v>
      </c>
      <c r="E925" s="313" t="s">
        <v>216</v>
      </c>
      <c r="F925" s="464">
        <v>2020</v>
      </c>
      <c r="G925" s="464">
        <v>2025</v>
      </c>
      <c r="H925" s="63">
        <v>4000000</v>
      </c>
      <c r="I925" s="107">
        <v>0</v>
      </c>
      <c r="J925" s="63">
        <v>0</v>
      </c>
      <c r="K925" s="63"/>
      <c r="L925" s="63">
        <v>0</v>
      </c>
      <c r="M925" s="107">
        <v>0</v>
      </c>
      <c r="N925" s="63">
        <v>0</v>
      </c>
      <c r="O925" s="63">
        <f t="shared" si="49"/>
        <v>0</v>
      </c>
      <c r="P925" s="309" t="s">
        <v>2657</v>
      </c>
    </row>
    <row r="926" spans="1:16" ht="45" customHeight="1">
      <c r="A926" s="64">
        <v>26</v>
      </c>
      <c r="B926" s="505" t="s">
        <v>928</v>
      </c>
      <c r="C926" s="437" t="s">
        <v>660</v>
      </c>
      <c r="D926" s="310" t="s">
        <v>325</v>
      </c>
      <c r="E926" s="313" t="s">
        <v>216</v>
      </c>
      <c r="F926" s="464">
        <v>2022</v>
      </c>
      <c r="G926" s="464">
        <v>2025</v>
      </c>
      <c r="H926" s="63">
        <v>3308000</v>
      </c>
      <c r="I926" s="107">
        <v>0</v>
      </c>
      <c r="J926" s="63">
        <v>0</v>
      </c>
      <c r="K926" s="63"/>
      <c r="L926" s="63">
        <v>0</v>
      </c>
      <c r="M926" s="107">
        <v>0</v>
      </c>
      <c r="N926" s="63">
        <v>0</v>
      </c>
      <c r="O926" s="63">
        <f t="shared" si="49"/>
        <v>0</v>
      </c>
      <c r="P926" s="309" t="s">
        <v>2657</v>
      </c>
    </row>
    <row r="927" spans="1:16" ht="45" customHeight="1">
      <c r="A927" s="64">
        <v>27</v>
      </c>
      <c r="B927" s="505" t="s">
        <v>928</v>
      </c>
      <c r="C927" s="437" t="s">
        <v>957</v>
      </c>
      <c r="D927" s="310" t="s">
        <v>323</v>
      </c>
      <c r="E927" s="313" t="s">
        <v>216</v>
      </c>
      <c r="F927" s="464">
        <v>2022</v>
      </c>
      <c r="G927" s="464">
        <v>2024</v>
      </c>
      <c r="H927" s="63">
        <v>12500000</v>
      </c>
      <c r="I927" s="107">
        <v>0</v>
      </c>
      <c r="J927" s="63">
        <v>0</v>
      </c>
      <c r="K927" s="63"/>
      <c r="L927" s="63">
        <v>0</v>
      </c>
      <c r="M927" s="107">
        <v>0</v>
      </c>
      <c r="N927" s="63">
        <v>0</v>
      </c>
      <c r="O927" s="63">
        <f t="shared" si="49"/>
        <v>0</v>
      </c>
      <c r="P927" s="309" t="s">
        <v>2657</v>
      </c>
    </row>
    <row r="928" spans="1:16" ht="45" customHeight="1">
      <c r="A928" s="64">
        <v>28</v>
      </c>
      <c r="B928" s="505" t="s">
        <v>928</v>
      </c>
      <c r="C928" s="437" t="s">
        <v>232</v>
      </c>
      <c r="D928" s="310" t="s">
        <v>40</v>
      </c>
      <c r="E928" s="313" t="s">
        <v>233</v>
      </c>
      <c r="F928" s="464">
        <v>2021</v>
      </c>
      <c r="G928" s="464">
        <v>2024</v>
      </c>
      <c r="H928" s="63">
        <v>875000</v>
      </c>
      <c r="I928" s="107">
        <v>0</v>
      </c>
      <c r="J928" s="63">
        <v>0</v>
      </c>
      <c r="K928" s="63"/>
      <c r="L928" s="63">
        <v>0</v>
      </c>
      <c r="M928" s="107">
        <v>0</v>
      </c>
      <c r="N928" s="63">
        <v>0</v>
      </c>
      <c r="O928" s="63">
        <f t="shared" si="49"/>
        <v>0</v>
      </c>
      <c r="P928" s="309" t="s">
        <v>2657</v>
      </c>
    </row>
    <row r="929" spans="1:16" ht="45" customHeight="1">
      <c r="A929" s="64">
        <v>29</v>
      </c>
      <c r="B929" s="505" t="s">
        <v>928</v>
      </c>
      <c r="C929" s="437" t="s">
        <v>2641</v>
      </c>
      <c r="D929" s="310" t="s">
        <v>35</v>
      </c>
      <c r="E929" s="313" t="s">
        <v>956</v>
      </c>
      <c r="F929" s="464">
        <v>2021</v>
      </c>
      <c r="G929" s="464">
        <v>2024</v>
      </c>
      <c r="H929" s="63">
        <v>6250000</v>
      </c>
      <c r="I929" s="107">
        <v>0</v>
      </c>
      <c r="J929" s="63">
        <v>0</v>
      </c>
      <c r="K929" s="63"/>
      <c r="L929" s="63">
        <v>0</v>
      </c>
      <c r="M929" s="107">
        <v>0</v>
      </c>
      <c r="N929" s="63">
        <v>0</v>
      </c>
      <c r="O929" s="63">
        <f t="shared" si="49"/>
        <v>0</v>
      </c>
      <c r="P929" s="309" t="s">
        <v>2657</v>
      </c>
    </row>
    <row r="930" spans="1:16" ht="45" customHeight="1">
      <c r="A930" s="64">
        <v>30</v>
      </c>
      <c r="B930" s="505" t="s">
        <v>928</v>
      </c>
      <c r="C930" s="437" t="s">
        <v>2642</v>
      </c>
      <c r="D930" s="310" t="s">
        <v>955</v>
      </c>
      <c r="E930" s="313" t="s">
        <v>216</v>
      </c>
      <c r="F930" s="464">
        <v>2021</v>
      </c>
      <c r="G930" s="464">
        <v>2026</v>
      </c>
      <c r="H930" s="63">
        <v>297500</v>
      </c>
      <c r="I930" s="107">
        <v>0</v>
      </c>
      <c r="J930" s="63">
        <v>0</v>
      </c>
      <c r="K930" s="63"/>
      <c r="L930" s="63">
        <v>0</v>
      </c>
      <c r="M930" s="107">
        <v>0</v>
      </c>
      <c r="N930" s="63">
        <v>0</v>
      </c>
      <c r="O930" s="63">
        <f t="shared" si="49"/>
        <v>0</v>
      </c>
      <c r="P930" s="309" t="s">
        <v>2657</v>
      </c>
    </row>
    <row r="931" spans="1:16" ht="45" customHeight="1">
      <c r="A931" s="64">
        <v>31</v>
      </c>
      <c r="B931" s="505" t="s">
        <v>928</v>
      </c>
      <c r="C931" s="437" t="s">
        <v>2643</v>
      </c>
      <c r="D931" s="310" t="s">
        <v>954</v>
      </c>
      <c r="E931" s="313" t="s">
        <v>953</v>
      </c>
      <c r="F931" s="464">
        <v>2021</v>
      </c>
      <c r="G931" s="464">
        <v>2024</v>
      </c>
      <c r="H931" s="63">
        <v>7500000</v>
      </c>
      <c r="I931" s="107">
        <v>0</v>
      </c>
      <c r="J931" s="63">
        <v>0</v>
      </c>
      <c r="K931" s="63"/>
      <c r="L931" s="63">
        <v>0</v>
      </c>
      <c r="M931" s="107">
        <v>0</v>
      </c>
      <c r="N931" s="63">
        <v>0</v>
      </c>
      <c r="O931" s="63">
        <f t="shared" si="49"/>
        <v>0</v>
      </c>
      <c r="P931" s="309" t="s">
        <v>2657</v>
      </c>
    </row>
    <row r="932" spans="1:16" ht="33" customHeight="1">
      <c r="A932" s="64">
        <v>32</v>
      </c>
      <c r="B932" s="505" t="s">
        <v>928</v>
      </c>
      <c r="C932" s="437" t="s">
        <v>2644</v>
      </c>
      <c r="D932" s="310" t="s">
        <v>36</v>
      </c>
      <c r="E932" s="313" t="s">
        <v>234</v>
      </c>
      <c r="F932" s="465">
        <v>2020</v>
      </c>
      <c r="G932" s="465">
        <v>2026</v>
      </c>
      <c r="H932" s="63">
        <v>5000000</v>
      </c>
      <c r="I932" s="107">
        <v>0</v>
      </c>
      <c r="J932" s="63">
        <v>0</v>
      </c>
      <c r="K932" s="63"/>
      <c r="L932" s="63">
        <v>0</v>
      </c>
      <c r="M932" s="107">
        <v>0</v>
      </c>
      <c r="N932" s="63">
        <v>0</v>
      </c>
      <c r="O932" s="63">
        <f t="shared" si="49"/>
        <v>0</v>
      </c>
      <c r="P932" s="309" t="s">
        <v>2657</v>
      </c>
    </row>
    <row r="933" spans="1:16" ht="45" customHeight="1">
      <c r="A933" s="64">
        <v>33</v>
      </c>
      <c r="B933" s="505" t="s">
        <v>928</v>
      </c>
      <c r="C933" s="437" t="s">
        <v>952</v>
      </c>
      <c r="D933" s="310" t="s">
        <v>28</v>
      </c>
      <c r="E933" s="313" t="s">
        <v>950</v>
      </c>
      <c r="F933" s="464">
        <v>2016</v>
      </c>
      <c r="G933" s="464">
        <v>2025</v>
      </c>
      <c r="H933" s="63">
        <v>87786000</v>
      </c>
      <c r="I933" s="107">
        <v>0</v>
      </c>
      <c r="J933" s="63">
        <v>0</v>
      </c>
      <c r="K933" s="63"/>
      <c r="L933" s="63">
        <v>0</v>
      </c>
      <c r="M933" s="107">
        <v>0</v>
      </c>
      <c r="N933" s="63">
        <v>0</v>
      </c>
      <c r="O933" s="63">
        <f t="shared" si="49"/>
        <v>0</v>
      </c>
      <c r="P933" s="309" t="s">
        <v>2657</v>
      </c>
    </row>
    <row r="934" spans="1:16" ht="45" customHeight="1">
      <c r="A934" s="64">
        <v>34</v>
      </c>
      <c r="B934" s="505" t="s">
        <v>928</v>
      </c>
      <c r="C934" s="437" t="s">
        <v>951</v>
      </c>
      <c r="D934" s="310" t="s">
        <v>36</v>
      </c>
      <c r="E934" s="313" t="s">
        <v>950</v>
      </c>
      <c r="F934" s="464">
        <v>2016</v>
      </c>
      <c r="G934" s="464">
        <v>2025</v>
      </c>
      <c r="H934" s="63">
        <v>56700000</v>
      </c>
      <c r="I934" s="107">
        <v>0</v>
      </c>
      <c r="J934" s="63">
        <v>0</v>
      </c>
      <c r="K934" s="63"/>
      <c r="L934" s="63">
        <v>0</v>
      </c>
      <c r="M934" s="107">
        <v>0</v>
      </c>
      <c r="N934" s="63">
        <v>0</v>
      </c>
      <c r="O934" s="63">
        <f t="shared" si="49"/>
        <v>0</v>
      </c>
      <c r="P934" s="309" t="s">
        <v>2657</v>
      </c>
    </row>
    <row r="935" spans="1:16" ht="45" customHeight="1">
      <c r="A935" s="64">
        <v>35</v>
      </c>
      <c r="B935" s="505" t="s">
        <v>928</v>
      </c>
      <c r="C935" s="437" t="s">
        <v>949</v>
      </c>
      <c r="D935" s="310" t="s">
        <v>28</v>
      </c>
      <c r="E935" s="313" t="s">
        <v>948</v>
      </c>
      <c r="F935" s="464">
        <v>2016</v>
      </c>
      <c r="G935" s="464">
        <v>2025</v>
      </c>
      <c r="H935" s="63">
        <v>188496000</v>
      </c>
      <c r="I935" s="107">
        <v>0</v>
      </c>
      <c r="J935" s="63">
        <v>0</v>
      </c>
      <c r="K935" s="63"/>
      <c r="L935" s="63">
        <v>0</v>
      </c>
      <c r="M935" s="107">
        <v>0</v>
      </c>
      <c r="N935" s="63">
        <v>0</v>
      </c>
      <c r="O935" s="63">
        <f t="shared" ref="O935:O966" si="50">J935-L935-M935-N935</f>
        <v>0</v>
      </c>
      <c r="P935" s="309" t="s">
        <v>2657</v>
      </c>
    </row>
    <row r="936" spans="1:16" ht="39" customHeight="1">
      <c r="A936" s="64">
        <v>36</v>
      </c>
      <c r="B936" s="505" t="s">
        <v>928</v>
      </c>
      <c r="C936" s="440" t="s">
        <v>2645</v>
      </c>
      <c r="D936" s="318" t="s">
        <v>418</v>
      </c>
      <c r="E936" s="313" t="s">
        <v>231</v>
      </c>
      <c r="F936" s="467">
        <v>2023</v>
      </c>
      <c r="G936" s="467">
        <v>2025</v>
      </c>
      <c r="H936" s="63">
        <v>25000000</v>
      </c>
      <c r="I936" s="107">
        <v>0</v>
      </c>
      <c r="J936" s="63">
        <v>0</v>
      </c>
      <c r="K936" s="63"/>
      <c r="L936" s="63">
        <v>0</v>
      </c>
      <c r="M936" s="107">
        <v>0</v>
      </c>
      <c r="N936" s="63">
        <v>0</v>
      </c>
      <c r="O936" s="63">
        <f t="shared" si="50"/>
        <v>0</v>
      </c>
      <c r="P936" s="309" t="s">
        <v>2657</v>
      </c>
    </row>
    <row r="937" spans="1:16" ht="45" customHeight="1">
      <c r="A937" s="64">
        <v>37</v>
      </c>
      <c r="B937" s="505" t="s">
        <v>928</v>
      </c>
      <c r="C937" s="440" t="s">
        <v>947</v>
      </c>
      <c r="D937" s="318" t="s">
        <v>139</v>
      </c>
      <c r="E937" s="313" t="s">
        <v>315</v>
      </c>
      <c r="F937" s="467">
        <v>2023</v>
      </c>
      <c r="G937" s="467">
        <v>2025</v>
      </c>
      <c r="H937" s="63">
        <v>370000</v>
      </c>
      <c r="I937" s="107">
        <v>0</v>
      </c>
      <c r="J937" s="63">
        <v>0</v>
      </c>
      <c r="K937" s="63"/>
      <c r="L937" s="63">
        <v>0</v>
      </c>
      <c r="M937" s="107">
        <v>0</v>
      </c>
      <c r="N937" s="63">
        <v>0</v>
      </c>
      <c r="O937" s="63">
        <f t="shared" si="50"/>
        <v>0</v>
      </c>
      <c r="P937" s="309" t="s">
        <v>2657</v>
      </c>
    </row>
    <row r="938" spans="1:16" ht="45" customHeight="1">
      <c r="A938" s="64">
        <v>38</v>
      </c>
      <c r="B938" s="505" t="s">
        <v>928</v>
      </c>
      <c r="C938" s="440" t="s">
        <v>2646</v>
      </c>
      <c r="D938" s="318" t="s">
        <v>421</v>
      </c>
      <c r="E938" s="313" t="s">
        <v>216</v>
      </c>
      <c r="F938" s="467">
        <v>2023</v>
      </c>
      <c r="G938" s="467">
        <v>2025</v>
      </c>
      <c r="H938" s="63">
        <v>3750000</v>
      </c>
      <c r="I938" s="107">
        <v>0</v>
      </c>
      <c r="J938" s="63">
        <v>0</v>
      </c>
      <c r="K938" s="63"/>
      <c r="L938" s="63">
        <v>0</v>
      </c>
      <c r="M938" s="107">
        <v>0</v>
      </c>
      <c r="N938" s="63">
        <v>0</v>
      </c>
      <c r="O938" s="63">
        <f t="shared" si="50"/>
        <v>0</v>
      </c>
      <c r="P938" s="309" t="s">
        <v>2657</v>
      </c>
    </row>
    <row r="939" spans="1:16" ht="45" customHeight="1">
      <c r="A939" s="64">
        <v>39</v>
      </c>
      <c r="B939" s="505" t="s">
        <v>928</v>
      </c>
      <c r="C939" s="440" t="s">
        <v>946</v>
      </c>
      <c r="D939" s="318" t="s">
        <v>395</v>
      </c>
      <c r="E939" s="313" t="s">
        <v>233</v>
      </c>
      <c r="F939" s="467">
        <v>2023</v>
      </c>
      <c r="G939" s="467">
        <v>2025</v>
      </c>
      <c r="H939" s="63">
        <v>1200000</v>
      </c>
      <c r="I939" s="107">
        <v>0</v>
      </c>
      <c r="J939" s="63">
        <v>0</v>
      </c>
      <c r="K939" s="63"/>
      <c r="L939" s="63">
        <v>0</v>
      </c>
      <c r="M939" s="107">
        <v>0</v>
      </c>
      <c r="N939" s="63">
        <v>0</v>
      </c>
      <c r="O939" s="63">
        <f t="shared" si="50"/>
        <v>0</v>
      </c>
      <c r="P939" s="309" t="s">
        <v>2657</v>
      </c>
    </row>
    <row r="940" spans="1:16" ht="57">
      <c r="A940" s="64">
        <v>40</v>
      </c>
      <c r="B940" s="505" t="s">
        <v>928</v>
      </c>
      <c r="C940" s="440" t="s">
        <v>945</v>
      </c>
      <c r="D940" s="318" t="s">
        <v>415</v>
      </c>
      <c r="E940" s="313" t="s">
        <v>944</v>
      </c>
      <c r="F940" s="467">
        <v>2023</v>
      </c>
      <c r="G940" s="467">
        <v>2025</v>
      </c>
      <c r="H940" s="63">
        <v>2100000</v>
      </c>
      <c r="I940" s="107">
        <v>0</v>
      </c>
      <c r="J940" s="63">
        <v>0</v>
      </c>
      <c r="K940" s="63"/>
      <c r="L940" s="63">
        <v>0</v>
      </c>
      <c r="M940" s="107">
        <v>0</v>
      </c>
      <c r="N940" s="63">
        <v>0</v>
      </c>
      <c r="O940" s="63">
        <f t="shared" si="50"/>
        <v>0</v>
      </c>
      <c r="P940" s="309" t="s">
        <v>2657</v>
      </c>
    </row>
    <row r="941" spans="1:16" ht="42.75">
      <c r="A941" s="64">
        <v>41</v>
      </c>
      <c r="B941" s="505" t="s">
        <v>928</v>
      </c>
      <c r="C941" s="440" t="s">
        <v>943</v>
      </c>
      <c r="D941" s="318" t="s">
        <v>361</v>
      </c>
      <c r="E941" s="313" t="s">
        <v>942</v>
      </c>
      <c r="F941" s="467">
        <v>2023</v>
      </c>
      <c r="G941" s="467">
        <v>2025</v>
      </c>
      <c r="H941" s="63">
        <v>758000</v>
      </c>
      <c r="I941" s="107">
        <v>0</v>
      </c>
      <c r="J941" s="63">
        <v>0</v>
      </c>
      <c r="K941" s="63"/>
      <c r="L941" s="63">
        <v>0</v>
      </c>
      <c r="M941" s="107">
        <v>0</v>
      </c>
      <c r="N941" s="63">
        <v>0</v>
      </c>
      <c r="O941" s="63">
        <f t="shared" si="50"/>
        <v>0</v>
      </c>
      <c r="P941" s="309" t="s">
        <v>2657</v>
      </c>
    </row>
    <row r="942" spans="1:16" ht="36" customHeight="1">
      <c r="A942" s="64">
        <v>42</v>
      </c>
      <c r="B942" s="505" t="s">
        <v>928</v>
      </c>
      <c r="C942" s="440" t="s">
        <v>941</v>
      </c>
      <c r="D942" s="318" t="s">
        <v>392</v>
      </c>
      <c r="E942" s="313" t="s">
        <v>940</v>
      </c>
      <c r="F942" s="467">
        <v>2023</v>
      </c>
      <c r="G942" s="467">
        <v>2025</v>
      </c>
      <c r="H942" s="63">
        <v>1000000</v>
      </c>
      <c r="I942" s="107">
        <v>0</v>
      </c>
      <c r="J942" s="63">
        <v>0</v>
      </c>
      <c r="K942" s="63"/>
      <c r="L942" s="63">
        <v>0</v>
      </c>
      <c r="M942" s="107">
        <v>0</v>
      </c>
      <c r="N942" s="63">
        <v>0</v>
      </c>
      <c r="O942" s="63">
        <f t="shared" si="50"/>
        <v>0</v>
      </c>
      <c r="P942" s="309" t="s">
        <v>2657</v>
      </c>
    </row>
    <row r="943" spans="1:16" ht="45" customHeight="1">
      <c r="A943" s="64">
        <v>43</v>
      </c>
      <c r="B943" s="505" t="s">
        <v>928</v>
      </c>
      <c r="C943" s="437" t="s">
        <v>222</v>
      </c>
      <c r="D943" s="314" t="s">
        <v>325</v>
      </c>
      <c r="E943" s="313" t="s">
        <v>217</v>
      </c>
      <c r="F943" s="464">
        <v>2018</v>
      </c>
      <c r="G943" s="464">
        <v>2026</v>
      </c>
      <c r="H943" s="63">
        <v>7500000</v>
      </c>
      <c r="I943" s="107">
        <v>0</v>
      </c>
      <c r="J943" s="63">
        <v>0</v>
      </c>
      <c r="K943" s="63"/>
      <c r="L943" s="63">
        <v>0</v>
      </c>
      <c r="M943" s="107">
        <v>0</v>
      </c>
      <c r="N943" s="63">
        <v>0</v>
      </c>
      <c r="O943" s="63">
        <f t="shared" si="50"/>
        <v>0</v>
      </c>
      <c r="P943" s="309" t="s">
        <v>2657</v>
      </c>
    </row>
    <row r="944" spans="1:16" ht="45" customHeight="1">
      <c r="A944" s="64">
        <v>44</v>
      </c>
      <c r="B944" s="505" t="s">
        <v>928</v>
      </c>
      <c r="C944" s="437" t="s">
        <v>2647</v>
      </c>
      <c r="D944" s="310" t="s">
        <v>332</v>
      </c>
      <c r="E944" s="313" t="s">
        <v>220</v>
      </c>
      <c r="F944" s="464">
        <v>2017</v>
      </c>
      <c r="G944" s="464">
        <v>2026</v>
      </c>
      <c r="H944" s="63">
        <v>75900000</v>
      </c>
      <c r="I944" s="107">
        <v>0</v>
      </c>
      <c r="J944" s="63">
        <v>0</v>
      </c>
      <c r="K944" s="63"/>
      <c r="L944" s="63">
        <v>0</v>
      </c>
      <c r="M944" s="107">
        <v>0</v>
      </c>
      <c r="N944" s="63">
        <v>0</v>
      </c>
      <c r="O944" s="63">
        <f t="shared" si="50"/>
        <v>0</v>
      </c>
      <c r="P944" s="309" t="s">
        <v>2657</v>
      </c>
    </row>
    <row r="945" spans="1:16" ht="45" customHeight="1">
      <c r="A945" s="64">
        <v>45</v>
      </c>
      <c r="B945" s="505" t="s">
        <v>928</v>
      </c>
      <c r="C945" s="437" t="s">
        <v>2648</v>
      </c>
      <c r="D945" s="310" t="s">
        <v>22</v>
      </c>
      <c r="E945" s="313" t="s">
        <v>220</v>
      </c>
      <c r="F945" s="464">
        <v>2018</v>
      </c>
      <c r="G945" s="464">
        <v>2026</v>
      </c>
      <c r="H945" s="63">
        <v>70400000</v>
      </c>
      <c r="I945" s="107">
        <v>0</v>
      </c>
      <c r="J945" s="63">
        <v>0</v>
      </c>
      <c r="K945" s="63"/>
      <c r="L945" s="63">
        <v>0</v>
      </c>
      <c r="M945" s="107">
        <v>0</v>
      </c>
      <c r="N945" s="63">
        <v>0</v>
      </c>
      <c r="O945" s="63">
        <f t="shared" si="50"/>
        <v>0</v>
      </c>
      <c r="P945" s="309" t="s">
        <v>2657</v>
      </c>
    </row>
    <row r="946" spans="1:16" ht="45" customHeight="1">
      <c r="A946" s="64">
        <v>46</v>
      </c>
      <c r="B946" s="505" t="s">
        <v>928</v>
      </c>
      <c r="C946" s="437" t="s">
        <v>2649</v>
      </c>
      <c r="D946" s="310" t="s">
        <v>939</v>
      </c>
      <c r="E946" s="313" t="s">
        <v>220</v>
      </c>
      <c r="F946" s="464">
        <v>2018</v>
      </c>
      <c r="G946" s="464">
        <v>2026</v>
      </c>
      <c r="H946" s="63">
        <v>73950000</v>
      </c>
      <c r="I946" s="107">
        <v>0</v>
      </c>
      <c r="J946" s="63">
        <v>0</v>
      </c>
      <c r="K946" s="63"/>
      <c r="L946" s="63">
        <v>0</v>
      </c>
      <c r="M946" s="107">
        <v>0</v>
      </c>
      <c r="N946" s="63">
        <v>0</v>
      </c>
      <c r="O946" s="63">
        <f t="shared" si="50"/>
        <v>0</v>
      </c>
      <c r="P946" s="309" t="s">
        <v>2657</v>
      </c>
    </row>
    <row r="947" spans="1:16" ht="45" customHeight="1">
      <c r="A947" s="64">
        <v>47</v>
      </c>
      <c r="B947" s="505" t="s">
        <v>928</v>
      </c>
      <c r="C947" s="437" t="s">
        <v>2650</v>
      </c>
      <c r="D947" s="310" t="s">
        <v>938</v>
      </c>
      <c r="E947" s="313" t="s">
        <v>220</v>
      </c>
      <c r="F947" s="464">
        <v>2018</v>
      </c>
      <c r="G947" s="464">
        <v>2026</v>
      </c>
      <c r="H947" s="63">
        <v>43950000</v>
      </c>
      <c r="I947" s="107">
        <v>0</v>
      </c>
      <c r="J947" s="63">
        <v>0</v>
      </c>
      <c r="K947" s="63"/>
      <c r="L947" s="63">
        <v>0</v>
      </c>
      <c r="M947" s="107">
        <v>0</v>
      </c>
      <c r="N947" s="63">
        <v>0</v>
      </c>
      <c r="O947" s="63">
        <f t="shared" si="50"/>
        <v>0</v>
      </c>
      <c r="P947" s="309" t="s">
        <v>2657</v>
      </c>
    </row>
    <row r="948" spans="1:16" ht="45" customHeight="1">
      <c r="A948" s="64">
        <v>48</v>
      </c>
      <c r="B948" s="505" t="s">
        <v>928</v>
      </c>
      <c r="C948" s="437" t="s">
        <v>2651</v>
      </c>
      <c r="D948" s="310" t="s">
        <v>324</v>
      </c>
      <c r="E948" s="313" t="s">
        <v>220</v>
      </c>
      <c r="F948" s="464">
        <v>2018</v>
      </c>
      <c r="G948" s="464">
        <v>2026</v>
      </c>
      <c r="H948" s="63">
        <v>47100000</v>
      </c>
      <c r="I948" s="107">
        <v>0</v>
      </c>
      <c r="J948" s="63">
        <v>0</v>
      </c>
      <c r="K948" s="63"/>
      <c r="L948" s="63">
        <v>0</v>
      </c>
      <c r="M948" s="107">
        <v>0</v>
      </c>
      <c r="N948" s="63">
        <v>0</v>
      </c>
      <c r="O948" s="63">
        <f t="shared" si="50"/>
        <v>0</v>
      </c>
      <c r="P948" s="309" t="s">
        <v>2657</v>
      </c>
    </row>
    <row r="949" spans="1:16" ht="45" customHeight="1">
      <c r="A949" s="64">
        <v>49</v>
      </c>
      <c r="B949" s="505" t="s">
        <v>928</v>
      </c>
      <c r="C949" s="441" t="s">
        <v>662</v>
      </c>
      <c r="D949" s="314" t="s">
        <v>320</v>
      </c>
      <c r="E949" s="313" t="s">
        <v>220</v>
      </c>
      <c r="F949" s="464">
        <v>2018</v>
      </c>
      <c r="G949" s="464">
        <v>2026</v>
      </c>
      <c r="H949" s="63">
        <v>74250000</v>
      </c>
      <c r="I949" s="107">
        <v>0</v>
      </c>
      <c r="J949" s="63">
        <v>0</v>
      </c>
      <c r="K949" s="63"/>
      <c r="L949" s="63">
        <v>0</v>
      </c>
      <c r="M949" s="107">
        <v>0</v>
      </c>
      <c r="N949" s="63">
        <v>0</v>
      </c>
      <c r="O949" s="63">
        <f t="shared" si="50"/>
        <v>0</v>
      </c>
      <c r="P949" s="309" t="s">
        <v>2657</v>
      </c>
    </row>
    <row r="950" spans="1:16" ht="45" customHeight="1">
      <c r="A950" s="64">
        <v>50</v>
      </c>
      <c r="B950" s="505" t="s">
        <v>928</v>
      </c>
      <c r="C950" s="441" t="s">
        <v>236</v>
      </c>
      <c r="D950" s="310" t="s">
        <v>319</v>
      </c>
      <c r="E950" s="313" t="s">
        <v>937</v>
      </c>
      <c r="F950" s="464">
        <v>2017</v>
      </c>
      <c r="G950" s="464">
        <v>2026</v>
      </c>
      <c r="H950" s="63">
        <v>97500000</v>
      </c>
      <c r="I950" s="107">
        <v>0</v>
      </c>
      <c r="J950" s="63">
        <v>0</v>
      </c>
      <c r="K950" s="63"/>
      <c r="L950" s="63">
        <v>0</v>
      </c>
      <c r="M950" s="107">
        <v>0</v>
      </c>
      <c r="N950" s="63">
        <v>0</v>
      </c>
      <c r="O950" s="63">
        <f t="shared" si="50"/>
        <v>0</v>
      </c>
      <c r="P950" s="309" t="s">
        <v>2657</v>
      </c>
    </row>
    <row r="951" spans="1:16" ht="45" customHeight="1">
      <c r="A951" s="64">
        <v>51</v>
      </c>
      <c r="B951" s="505" t="s">
        <v>928</v>
      </c>
      <c r="C951" s="437" t="s">
        <v>2652</v>
      </c>
      <c r="D951" s="310" t="s">
        <v>936</v>
      </c>
      <c r="E951" s="313" t="s">
        <v>220</v>
      </c>
      <c r="F951" s="464">
        <v>2017</v>
      </c>
      <c r="G951" s="464">
        <v>2026</v>
      </c>
      <c r="H951" s="63">
        <v>45000000</v>
      </c>
      <c r="I951" s="107">
        <v>0</v>
      </c>
      <c r="J951" s="63">
        <v>0</v>
      </c>
      <c r="K951" s="63"/>
      <c r="L951" s="63">
        <v>0</v>
      </c>
      <c r="M951" s="107">
        <v>0</v>
      </c>
      <c r="N951" s="63">
        <v>0</v>
      </c>
      <c r="O951" s="63">
        <f t="shared" si="50"/>
        <v>0</v>
      </c>
      <c r="P951" s="309" t="s">
        <v>2657</v>
      </c>
    </row>
    <row r="952" spans="1:16" ht="45" customHeight="1">
      <c r="A952" s="64">
        <v>52</v>
      </c>
      <c r="B952" s="505" t="s">
        <v>928</v>
      </c>
      <c r="C952" s="437" t="s">
        <v>2653</v>
      </c>
      <c r="D952" s="310" t="s">
        <v>935</v>
      </c>
      <c r="E952" s="313" t="s">
        <v>931</v>
      </c>
      <c r="F952" s="464">
        <v>2017</v>
      </c>
      <c r="G952" s="464">
        <v>2026</v>
      </c>
      <c r="H952" s="63">
        <v>43950000</v>
      </c>
      <c r="I952" s="107">
        <v>0</v>
      </c>
      <c r="J952" s="63">
        <v>0</v>
      </c>
      <c r="K952" s="63"/>
      <c r="L952" s="63">
        <v>0</v>
      </c>
      <c r="M952" s="107">
        <v>0</v>
      </c>
      <c r="N952" s="63">
        <v>0</v>
      </c>
      <c r="O952" s="63">
        <f t="shared" si="50"/>
        <v>0</v>
      </c>
      <c r="P952" s="309" t="s">
        <v>2657</v>
      </c>
    </row>
    <row r="953" spans="1:16" ht="45" customHeight="1">
      <c r="A953" s="64">
        <v>53</v>
      </c>
      <c r="B953" s="505" t="s">
        <v>928</v>
      </c>
      <c r="C953" s="437" t="s">
        <v>237</v>
      </c>
      <c r="D953" s="310" t="s">
        <v>337</v>
      </c>
      <c r="E953" s="313" t="s">
        <v>931</v>
      </c>
      <c r="F953" s="464">
        <v>2017</v>
      </c>
      <c r="G953" s="464">
        <v>2026</v>
      </c>
      <c r="H953" s="63">
        <v>44550000</v>
      </c>
      <c r="I953" s="107">
        <v>0</v>
      </c>
      <c r="J953" s="63">
        <v>0</v>
      </c>
      <c r="K953" s="63"/>
      <c r="L953" s="63">
        <v>0</v>
      </c>
      <c r="M953" s="107">
        <v>0</v>
      </c>
      <c r="N953" s="63">
        <v>0</v>
      </c>
      <c r="O953" s="63">
        <f t="shared" si="50"/>
        <v>0</v>
      </c>
      <c r="P953" s="309" t="s">
        <v>2657</v>
      </c>
    </row>
    <row r="954" spans="1:16" ht="45" customHeight="1">
      <c r="A954" s="64">
        <v>54</v>
      </c>
      <c r="B954" s="505" t="s">
        <v>928</v>
      </c>
      <c r="C954" s="441" t="s">
        <v>238</v>
      </c>
      <c r="D954" s="314" t="s">
        <v>319</v>
      </c>
      <c r="E954" s="313" t="s">
        <v>220</v>
      </c>
      <c r="F954" s="464">
        <v>2018</v>
      </c>
      <c r="G954" s="464">
        <v>2026</v>
      </c>
      <c r="H954" s="63">
        <v>74250000</v>
      </c>
      <c r="I954" s="107">
        <v>0</v>
      </c>
      <c r="J954" s="63">
        <v>0</v>
      </c>
      <c r="K954" s="63"/>
      <c r="L954" s="63">
        <v>0</v>
      </c>
      <c r="M954" s="107">
        <v>0</v>
      </c>
      <c r="N954" s="63">
        <v>0</v>
      </c>
      <c r="O954" s="63">
        <f t="shared" si="50"/>
        <v>0</v>
      </c>
      <c r="P954" s="309" t="s">
        <v>2657</v>
      </c>
    </row>
    <row r="955" spans="1:16" ht="45" customHeight="1">
      <c r="A955" s="64">
        <v>55</v>
      </c>
      <c r="B955" s="505" t="s">
        <v>928</v>
      </c>
      <c r="C955" s="441" t="s">
        <v>239</v>
      </c>
      <c r="D955" s="314" t="s">
        <v>323</v>
      </c>
      <c r="E955" s="313" t="s">
        <v>931</v>
      </c>
      <c r="F955" s="464">
        <v>2018</v>
      </c>
      <c r="G955" s="464">
        <v>2026</v>
      </c>
      <c r="H955" s="63">
        <v>45000000</v>
      </c>
      <c r="I955" s="107">
        <v>0</v>
      </c>
      <c r="J955" s="63">
        <v>0</v>
      </c>
      <c r="K955" s="63"/>
      <c r="L955" s="63">
        <v>0</v>
      </c>
      <c r="M955" s="107">
        <v>0</v>
      </c>
      <c r="N955" s="63">
        <v>0</v>
      </c>
      <c r="O955" s="63">
        <f t="shared" si="50"/>
        <v>0</v>
      </c>
      <c r="P955" s="309" t="s">
        <v>2657</v>
      </c>
    </row>
    <row r="956" spans="1:16" ht="45" customHeight="1">
      <c r="A956" s="64">
        <v>56</v>
      </c>
      <c r="B956" s="505" t="s">
        <v>928</v>
      </c>
      <c r="C956" s="441" t="s">
        <v>240</v>
      </c>
      <c r="D956" s="314" t="s">
        <v>324</v>
      </c>
      <c r="E956" s="313" t="s">
        <v>931</v>
      </c>
      <c r="F956" s="464">
        <v>2018</v>
      </c>
      <c r="G956" s="464">
        <v>2026</v>
      </c>
      <c r="H956" s="63">
        <v>44550000</v>
      </c>
      <c r="I956" s="107">
        <v>0</v>
      </c>
      <c r="J956" s="63">
        <v>0</v>
      </c>
      <c r="K956" s="63"/>
      <c r="L956" s="63">
        <v>0</v>
      </c>
      <c r="M956" s="107">
        <v>0</v>
      </c>
      <c r="N956" s="63">
        <v>0</v>
      </c>
      <c r="O956" s="63">
        <f t="shared" si="50"/>
        <v>0</v>
      </c>
      <c r="P956" s="309" t="s">
        <v>2657</v>
      </c>
    </row>
    <row r="957" spans="1:16" ht="45" customHeight="1">
      <c r="A957" s="64">
        <v>57</v>
      </c>
      <c r="B957" s="505" t="s">
        <v>928</v>
      </c>
      <c r="C957" s="441" t="s">
        <v>2654</v>
      </c>
      <c r="D957" s="314" t="s">
        <v>934</v>
      </c>
      <c r="E957" s="313" t="s">
        <v>217</v>
      </c>
      <c r="F957" s="464">
        <v>2018</v>
      </c>
      <c r="G957" s="464">
        <v>2026</v>
      </c>
      <c r="H957" s="63">
        <v>7500000</v>
      </c>
      <c r="I957" s="107">
        <v>0</v>
      </c>
      <c r="J957" s="63">
        <v>0</v>
      </c>
      <c r="K957" s="63"/>
      <c r="L957" s="63">
        <v>0</v>
      </c>
      <c r="M957" s="107">
        <v>0</v>
      </c>
      <c r="N957" s="63">
        <v>0</v>
      </c>
      <c r="O957" s="63">
        <f t="shared" si="50"/>
        <v>0</v>
      </c>
      <c r="P957" s="309" t="s">
        <v>2657</v>
      </c>
    </row>
    <row r="958" spans="1:16" ht="45" customHeight="1">
      <c r="A958" s="64">
        <v>58</v>
      </c>
      <c r="B958" s="505" t="s">
        <v>928</v>
      </c>
      <c r="C958" s="441" t="s">
        <v>241</v>
      </c>
      <c r="D958" s="314" t="s">
        <v>333</v>
      </c>
      <c r="E958" s="313" t="s">
        <v>929</v>
      </c>
      <c r="F958" s="464">
        <v>2018</v>
      </c>
      <c r="G958" s="464">
        <v>2026</v>
      </c>
      <c r="H958" s="63">
        <v>33000000</v>
      </c>
      <c r="I958" s="107">
        <v>0</v>
      </c>
      <c r="J958" s="63">
        <v>0</v>
      </c>
      <c r="K958" s="63"/>
      <c r="L958" s="63">
        <v>0</v>
      </c>
      <c r="M958" s="107">
        <v>0</v>
      </c>
      <c r="N958" s="63">
        <v>0</v>
      </c>
      <c r="O958" s="63">
        <f t="shared" si="50"/>
        <v>0</v>
      </c>
      <c r="P958" s="309" t="s">
        <v>2657</v>
      </c>
    </row>
    <row r="959" spans="1:16" ht="45" customHeight="1">
      <c r="A959" s="64">
        <v>59</v>
      </c>
      <c r="B959" s="505" t="s">
        <v>928</v>
      </c>
      <c r="C959" s="441" t="s">
        <v>242</v>
      </c>
      <c r="D959" s="314" t="s">
        <v>30</v>
      </c>
      <c r="E959" s="313" t="s">
        <v>933</v>
      </c>
      <c r="F959" s="464">
        <v>2018</v>
      </c>
      <c r="G959" s="464">
        <v>2026</v>
      </c>
      <c r="H959" s="63">
        <v>44550000</v>
      </c>
      <c r="I959" s="107">
        <v>0</v>
      </c>
      <c r="J959" s="63">
        <v>0</v>
      </c>
      <c r="K959" s="63"/>
      <c r="L959" s="63">
        <v>0</v>
      </c>
      <c r="M959" s="107">
        <v>0</v>
      </c>
      <c r="N959" s="63">
        <v>0</v>
      </c>
      <c r="O959" s="63">
        <f t="shared" si="50"/>
        <v>0</v>
      </c>
      <c r="P959" s="309" t="s">
        <v>2657</v>
      </c>
    </row>
    <row r="960" spans="1:16" ht="45" customHeight="1">
      <c r="A960" s="64">
        <v>60</v>
      </c>
      <c r="B960" s="505" t="s">
        <v>928</v>
      </c>
      <c r="C960" s="441" t="s">
        <v>243</v>
      </c>
      <c r="D960" s="314" t="s">
        <v>334</v>
      </c>
      <c r="E960" s="313" t="s">
        <v>931</v>
      </c>
      <c r="F960" s="464">
        <v>2018</v>
      </c>
      <c r="G960" s="464">
        <v>2026</v>
      </c>
      <c r="H960" s="63">
        <v>42300000</v>
      </c>
      <c r="I960" s="107">
        <v>0</v>
      </c>
      <c r="J960" s="63">
        <v>0</v>
      </c>
      <c r="K960" s="63"/>
      <c r="L960" s="63">
        <v>0</v>
      </c>
      <c r="M960" s="107">
        <v>0</v>
      </c>
      <c r="N960" s="63">
        <v>0</v>
      </c>
      <c r="O960" s="63">
        <f t="shared" si="50"/>
        <v>0</v>
      </c>
      <c r="P960" s="309" t="s">
        <v>2657</v>
      </c>
    </row>
    <row r="961" spans="1:16" ht="45" customHeight="1">
      <c r="A961" s="64">
        <v>61</v>
      </c>
      <c r="B961" s="505" t="s">
        <v>928</v>
      </c>
      <c r="C961" s="441" t="s">
        <v>663</v>
      </c>
      <c r="D961" s="314" t="s">
        <v>932</v>
      </c>
      <c r="E961" s="313" t="s">
        <v>217</v>
      </c>
      <c r="F961" s="464">
        <v>2018</v>
      </c>
      <c r="G961" s="464">
        <v>2025</v>
      </c>
      <c r="H961" s="63">
        <v>44550000</v>
      </c>
      <c r="I961" s="107">
        <v>0</v>
      </c>
      <c r="J961" s="63">
        <v>0</v>
      </c>
      <c r="K961" s="63"/>
      <c r="L961" s="63">
        <v>0</v>
      </c>
      <c r="M961" s="107">
        <v>0</v>
      </c>
      <c r="N961" s="63">
        <v>0</v>
      </c>
      <c r="O961" s="63">
        <f t="shared" si="50"/>
        <v>0</v>
      </c>
      <c r="P961" s="309" t="s">
        <v>2657</v>
      </c>
    </row>
    <row r="962" spans="1:16" ht="45" customHeight="1">
      <c r="A962" s="64">
        <v>62</v>
      </c>
      <c r="B962" s="505" t="s">
        <v>928</v>
      </c>
      <c r="C962" s="441" t="s">
        <v>244</v>
      </c>
      <c r="D962" s="314" t="s">
        <v>40</v>
      </c>
      <c r="E962" s="313" t="s">
        <v>931</v>
      </c>
      <c r="F962" s="464">
        <v>2018</v>
      </c>
      <c r="G962" s="464">
        <v>2026</v>
      </c>
      <c r="H962" s="63">
        <v>39750000</v>
      </c>
      <c r="I962" s="107">
        <v>0</v>
      </c>
      <c r="J962" s="63">
        <v>0</v>
      </c>
      <c r="K962" s="63"/>
      <c r="L962" s="63">
        <v>0</v>
      </c>
      <c r="M962" s="107">
        <v>0</v>
      </c>
      <c r="N962" s="63">
        <v>0</v>
      </c>
      <c r="O962" s="63">
        <f t="shared" si="50"/>
        <v>0</v>
      </c>
      <c r="P962" s="309" t="s">
        <v>2657</v>
      </c>
    </row>
    <row r="963" spans="1:16" ht="45" customHeight="1">
      <c r="A963" s="64">
        <v>63</v>
      </c>
      <c r="B963" s="505" t="s">
        <v>928</v>
      </c>
      <c r="C963" s="441" t="s">
        <v>245</v>
      </c>
      <c r="D963" s="314" t="s">
        <v>40</v>
      </c>
      <c r="E963" s="313" t="s">
        <v>929</v>
      </c>
      <c r="F963" s="464">
        <v>2018</v>
      </c>
      <c r="G963" s="464">
        <v>2026</v>
      </c>
      <c r="H963" s="63">
        <v>33000000</v>
      </c>
      <c r="I963" s="107">
        <v>0</v>
      </c>
      <c r="J963" s="63">
        <v>0</v>
      </c>
      <c r="K963" s="63"/>
      <c r="L963" s="63">
        <v>0</v>
      </c>
      <c r="M963" s="107">
        <v>0</v>
      </c>
      <c r="N963" s="63">
        <v>0</v>
      </c>
      <c r="O963" s="63">
        <f t="shared" si="50"/>
        <v>0</v>
      </c>
      <c r="P963" s="309" t="s">
        <v>2657</v>
      </c>
    </row>
    <row r="964" spans="1:16" ht="37.5" customHeight="1">
      <c r="A964" s="64">
        <v>64</v>
      </c>
      <c r="B964" s="505" t="s">
        <v>928</v>
      </c>
      <c r="C964" s="440" t="s">
        <v>246</v>
      </c>
      <c r="D964" s="307" t="s">
        <v>325</v>
      </c>
      <c r="E964" s="308" t="s">
        <v>217</v>
      </c>
      <c r="F964" s="464">
        <v>2018</v>
      </c>
      <c r="G964" s="465">
        <v>2026</v>
      </c>
      <c r="H964" s="63">
        <v>7500000</v>
      </c>
      <c r="I964" s="107">
        <v>0</v>
      </c>
      <c r="J964" s="63">
        <v>0</v>
      </c>
      <c r="K964" s="63"/>
      <c r="L964" s="63">
        <v>0</v>
      </c>
      <c r="M964" s="107">
        <v>0</v>
      </c>
      <c r="N964" s="63">
        <v>0</v>
      </c>
      <c r="O964" s="63">
        <f t="shared" si="50"/>
        <v>0</v>
      </c>
      <c r="P964" s="309" t="s">
        <v>2657</v>
      </c>
    </row>
    <row r="965" spans="1:16" ht="33" customHeight="1">
      <c r="A965" s="64">
        <v>65</v>
      </c>
      <c r="B965" s="505" t="s">
        <v>928</v>
      </c>
      <c r="C965" s="440" t="s">
        <v>247</v>
      </c>
      <c r="D965" s="307" t="s">
        <v>328</v>
      </c>
      <c r="E965" s="308" t="s">
        <v>217</v>
      </c>
      <c r="F965" s="464">
        <v>2018</v>
      </c>
      <c r="G965" s="465">
        <v>2026</v>
      </c>
      <c r="H965" s="63">
        <v>9300000</v>
      </c>
      <c r="I965" s="107">
        <v>0</v>
      </c>
      <c r="J965" s="63">
        <v>0</v>
      </c>
      <c r="K965" s="63"/>
      <c r="L965" s="63">
        <v>0</v>
      </c>
      <c r="M965" s="107">
        <v>0</v>
      </c>
      <c r="N965" s="63">
        <v>0</v>
      </c>
      <c r="O965" s="63">
        <f t="shared" si="50"/>
        <v>0</v>
      </c>
      <c r="P965" s="309" t="s">
        <v>2657</v>
      </c>
    </row>
    <row r="966" spans="1:16" ht="31.5" customHeight="1">
      <c r="A966" s="64">
        <v>66</v>
      </c>
      <c r="B966" s="505" t="s">
        <v>928</v>
      </c>
      <c r="C966" s="440" t="s">
        <v>248</v>
      </c>
      <c r="D966" s="307" t="s">
        <v>332</v>
      </c>
      <c r="E966" s="308" t="s">
        <v>217</v>
      </c>
      <c r="F966" s="464">
        <v>2019</v>
      </c>
      <c r="G966" s="465">
        <v>2026</v>
      </c>
      <c r="H966" s="63">
        <v>12000000</v>
      </c>
      <c r="I966" s="107">
        <v>0</v>
      </c>
      <c r="J966" s="63">
        <v>0</v>
      </c>
      <c r="K966" s="63"/>
      <c r="L966" s="63">
        <v>0</v>
      </c>
      <c r="M966" s="107">
        <v>0</v>
      </c>
      <c r="N966" s="63">
        <v>0</v>
      </c>
      <c r="O966" s="63">
        <f t="shared" si="50"/>
        <v>0</v>
      </c>
      <c r="P966" s="309" t="s">
        <v>2657</v>
      </c>
    </row>
    <row r="967" spans="1:16" ht="27" customHeight="1">
      <c r="A967" s="64">
        <v>67</v>
      </c>
      <c r="B967" s="505" t="s">
        <v>928</v>
      </c>
      <c r="C967" s="440" t="s">
        <v>249</v>
      </c>
      <c r="D967" s="307" t="s">
        <v>900</v>
      </c>
      <c r="E967" s="308" t="s">
        <v>217</v>
      </c>
      <c r="F967" s="464">
        <v>2019</v>
      </c>
      <c r="G967" s="465">
        <v>2026</v>
      </c>
      <c r="H967" s="63">
        <v>10950000</v>
      </c>
      <c r="I967" s="107">
        <v>0</v>
      </c>
      <c r="J967" s="63">
        <v>0</v>
      </c>
      <c r="K967" s="63"/>
      <c r="L967" s="63">
        <v>0</v>
      </c>
      <c r="M967" s="107">
        <v>0</v>
      </c>
      <c r="N967" s="63">
        <v>0</v>
      </c>
      <c r="O967" s="63">
        <f t="shared" ref="O967:O998" si="51">J967-L967-M967-N967</f>
        <v>0</v>
      </c>
      <c r="P967" s="309" t="s">
        <v>2657</v>
      </c>
    </row>
    <row r="968" spans="1:16" ht="45" customHeight="1">
      <c r="A968" s="64">
        <v>68</v>
      </c>
      <c r="B968" s="505" t="s">
        <v>928</v>
      </c>
      <c r="C968" s="440" t="s">
        <v>250</v>
      </c>
      <c r="D968" s="307" t="s">
        <v>44</v>
      </c>
      <c r="E968" s="308" t="s">
        <v>217</v>
      </c>
      <c r="F968" s="464">
        <v>2020</v>
      </c>
      <c r="G968" s="465">
        <v>2026</v>
      </c>
      <c r="H968" s="63">
        <v>7500000</v>
      </c>
      <c r="I968" s="107">
        <v>0</v>
      </c>
      <c r="J968" s="63">
        <v>0</v>
      </c>
      <c r="K968" s="63"/>
      <c r="L968" s="63">
        <v>0</v>
      </c>
      <c r="M968" s="107">
        <v>0</v>
      </c>
      <c r="N968" s="63">
        <v>0</v>
      </c>
      <c r="O968" s="63">
        <f t="shared" si="51"/>
        <v>0</v>
      </c>
      <c r="P968" s="309" t="s">
        <v>2657</v>
      </c>
    </row>
    <row r="969" spans="1:16" ht="45" customHeight="1">
      <c r="A969" s="64">
        <v>69</v>
      </c>
      <c r="B969" s="505" t="s">
        <v>928</v>
      </c>
      <c r="C969" s="440" t="s">
        <v>664</v>
      </c>
      <c r="D969" s="307" t="s">
        <v>665</v>
      </c>
      <c r="E969" s="308" t="s">
        <v>930</v>
      </c>
      <c r="F969" s="464">
        <v>2021</v>
      </c>
      <c r="G969" s="465">
        <v>2026</v>
      </c>
      <c r="H969" s="63">
        <v>3000000</v>
      </c>
      <c r="I969" s="107">
        <v>0</v>
      </c>
      <c r="J969" s="63">
        <v>0</v>
      </c>
      <c r="K969" s="63"/>
      <c r="L969" s="63">
        <v>0</v>
      </c>
      <c r="M969" s="107">
        <v>0</v>
      </c>
      <c r="N969" s="63">
        <v>0</v>
      </c>
      <c r="O969" s="63">
        <f t="shared" si="51"/>
        <v>0</v>
      </c>
      <c r="P969" s="309" t="s">
        <v>2657</v>
      </c>
    </row>
    <row r="970" spans="1:16" ht="30" customHeight="1">
      <c r="A970" s="64">
        <v>70</v>
      </c>
      <c r="B970" s="505" t="s">
        <v>928</v>
      </c>
      <c r="C970" s="440" t="s">
        <v>666</v>
      </c>
      <c r="D970" s="307" t="s">
        <v>22</v>
      </c>
      <c r="E970" s="308" t="s">
        <v>929</v>
      </c>
      <c r="F970" s="465">
        <v>2021</v>
      </c>
      <c r="G970" s="465">
        <v>2026</v>
      </c>
      <c r="H970" s="63">
        <v>33000000</v>
      </c>
      <c r="I970" s="107">
        <v>0</v>
      </c>
      <c r="J970" s="63">
        <v>0</v>
      </c>
      <c r="K970" s="63"/>
      <c r="L970" s="63">
        <v>0</v>
      </c>
      <c r="M970" s="107">
        <v>0</v>
      </c>
      <c r="N970" s="63">
        <v>0</v>
      </c>
      <c r="O970" s="63">
        <f t="shared" si="51"/>
        <v>0</v>
      </c>
      <c r="P970" s="309" t="s">
        <v>2657</v>
      </c>
    </row>
    <row r="971" spans="1:16" ht="30" customHeight="1">
      <c r="A971" s="64">
        <v>71</v>
      </c>
      <c r="B971" s="505" t="s">
        <v>928</v>
      </c>
      <c r="C971" s="440" t="s">
        <v>667</v>
      </c>
      <c r="D971" s="307" t="s">
        <v>321</v>
      </c>
      <c r="E971" s="308" t="s">
        <v>929</v>
      </c>
      <c r="F971" s="465">
        <v>2021</v>
      </c>
      <c r="G971" s="465">
        <v>2026</v>
      </c>
      <c r="H971" s="63">
        <v>33000000</v>
      </c>
      <c r="I971" s="107">
        <v>0</v>
      </c>
      <c r="J971" s="63">
        <v>0</v>
      </c>
      <c r="K971" s="63"/>
      <c r="L971" s="63">
        <v>0</v>
      </c>
      <c r="M971" s="107">
        <v>0</v>
      </c>
      <c r="N971" s="63">
        <v>0</v>
      </c>
      <c r="O971" s="63">
        <f t="shared" si="51"/>
        <v>0</v>
      </c>
      <c r="P971" s="309" t="s">
        <v>2657</v>
      </c>
    </row>
    <row r="972" spans="1:16" ht="30" customHeight="1">
      <c r="A972" s="64">
        <v>72</v>
      </c>
      <c r="B972" s="505" t="s">
        <v>928</v>
      </c>
      <c r="C972" s="440" t="s">
        <v>668</v>
      </c>
      <c r="D972" s="307" t="s">
        <v>334</v>
      </c>
      <c r="E972" s="308" t="s">
        <v>929</v>
      </c>
      <c r="F972" s="465">
        <v>2021</v>
      </c>
      <c r="G972" s="465">
        <v>2026</v>
      </c>
      <c r="H972" s="63">
        <v>33000000</v>
      </c>
      <c r="I972" s="107">
        <v>0</v>
      </c>
      <c r="J972" s="63">
        <v>0</v>
      </c>
      <c r="K972" s="63"/>
      <c r="L972" s="63">
        <v>0</v>
      </c>
      <c r="M972" s="107">
        <v>0</v>
      </c>
      <c r="N972" s="63">
        <v>0</v>
      </c>
      <c r="O972" s="63">
        <f t="shared" si="51"/>
        <v>0</v>
      </c>
      <c r="P972" s="309" t="s">
        <v>2657</v>
      </c>
    </row>
    <row r="973" spans="1:16" ht="30" customHeight="1">
      <c r="A973" s="301">
        <v>73</v>
      </c>
      <c r="B973" s="505" t="s">
        <v>928</v>
      </c>
      <c r="C973" s="440" t="s">
        <v>669</v>
      </c>
      <c r="D973" s="307" t="s">
        <v>42</v>
      </c>
      <c r="E973" s="308" t="s">
        <v>217</v>
      </c>
      <c r="F973" s="465">
        <v>2021</v>
      </c>
      <c r="G973" s="465">
        <v>2026</v>
      </c>
      <c r="H973" s="63">
        <v>12000000</v>
      </c>
      <c r="I973" s="107">
        <v>0</v>
      </c>
      <c r="J973" s="63">
        <v>0</v>
      </c>
      <c r="K973" s="63"/>
      <c r="L973" s="63">
        <v>0</v>
      </c>
      <c r="M973" s="107">
        <v>0</v>
      </c>
      <c r="N973" s="63">
        <v>0</v>
      </c>
      <c r="O973" s="63">
        <f t="shared" si="51"/>
        <v>0</v>
      </c>
      <c r="P973" s="309" t="s">
        <v>2657</v>
      </c>
    </row>
    <row r="974" spans="1:16" ht="30" customHeight="1">
      <c r="A974" s="301">
        <v>74</v>
      </c>
      <c r="B974" s="505" t="s">
        <v>928</v>
      </c>
      <c r="C974" s="440" t="s">
        <v>670</v>
      </c>
      <c r="D974" s="307" t="s">
        <v>42</v>
      </c>
      <c r="E974" s="308" t="s">
        <v>217</v>
      </c>
      <c r="F974" s="465">
        <v>2021</v>
      </c>
      <c r="G974" s="465">
        <v>2026</v>
      </c>
      <c r="H974" s="63">
        <v>7500000</v>
      </c>
      <c r="I974" s="107">
        <v>0</v>
      </c>
      <c r="J974" s="63">
        <v>0</v>
      </c>
      <c r="K974" s="63"/>
      <c r="L974" s="63">
        <v>0</v>
      </c>
      <c r="M974" s="107">
        <v>0</v>
      </c>
      <c r="N974" s="63">
        <v>0</v>
      </c>
      <c r="O974" s="63">
        <f t="shared" si="51"/>
        <v>0</v>
      </c>
      <c r="P974" s="309" t="s">
        <v>2657</v>
      </c>
    </row>
    <row r="975" spans="1:16" ht="30" customHeight="1">
      <c r="A975" s="301">
        <v>75</v>
      </c>
      <c r="B975" s="505" t="s">
        <v>928</v>
      </c>
      <c r="C975" s="440" t="s">
        <v>672</v>
      </c>
      <c r="D975" s="307" t="s">
        <v>317</v>
      </c>
      <c r="E975" s="308" t="s">
        <v>217</v>
      </c>
      <c r="F975" s="465">
        <v>2021</v>
      </c>
      <c r="G975" s="465">
        <v>2026</v>
      </c>
      <c r="H975" s="63">
        <v>7500000</v>
      </c>
      <c r="I975" s="107">
        <v>0</v>
      </c>
      <c r="J975" s="63">
        <v>0</v>
      </c>
      <c r="K975" s="63"/>
      <c r="L975" s="63">
        <v>0</v>
      </c>
      <c r="M975" s="107">
        <v>0</v>
      </c>
      <c r="N975" s="63">
        <v>0</v>
      </c>
      <c r="O975" s="63">
        <f t="shared" si="51"/>
        <v>0</v>
      </c>
      <c r="P975" s="309" t="s">
        <v>2657</v>
      </c>
    </row>
    <row r="976" spans="1:16" ht="45" customHeight="1">
      <c r="A976" s="301">
        <v>76</v>
      </c>
      <c r="B976" s="505" t="s">
        <v>928</v>
      </c>
      <c r="C976" s="440" t="s">
        <v>673</v>
      </c>
      <c r="D976" s="307" t="s">
        <v>317</v>
      </c>
      <c r="E976" s="308" t="s">
        <v>931</v>
      </c>
      <c r="F976" s="465">
        <v>2021</v>
      </c>
      <c r="G976" s="465">
        <v>2026</v>
      </c>
      <c r="H976" s="63">
        <v>43500000</v>
      </c>
      <c r="I976" s="107">
        <v>0</v>
      </c>
      <c r="J976" s="63">
        <v>0</v>
      </c>
      <c r="K976" s="63"/>
      <c r="L976" s="63">
        <v>0</v>
      </c>
      <c r="M976" s="107">
        <v>0</v>
      </c>
      <c r="N976" s="63">
        <v>0</v>
      </c>
      <c r="O976" s="63">
        <f t="shared" si="51"/>
        <v>0</v>
      </c>
      <c r="P976" s="309" t="s">
        <v>2657</v>
      </c>
    </row>
    <row r="977" spans="1:16" ht="45" customHeight="1">
      <c r="A977" s="301">
        <v>77</v>
      </c>
      <c r="B977" s="505" t="s">
        <v>928</v>
      </c>
      <c r="C977" s="440" t="s">
        <v>674</v>
      </c>
      <c r="D977" s="307" t="s">
        <v>43</v>
      </c>
      <c r="E977" s="308" t="s">
        <v>217</v>
      </c>
      <c r="F977" s="465">
        <v>2021</v>
      </c>
      <c r="G977" s="465">
        <v>2026</v>
      </c>
      <c r="H977" s="63">
        <v>7500000</v>
      </c>
      <c r="I977" s="107">
        <v>0</v>
      </c>
      <c r="J977" s="63">
        <v>0</v>
      </c>
      <c r="K977" s="63"/>
      <c r="L977" s="63">
        <v>0</v>
      </c>
      <c r="M977" s="107">
        <v>0</v>
      </c>
      <c r="N977" s="63">
        <v>0</v>
      </c>
      <c r="O977" s="63">
        <f t="shared" si="51"/>
        <v>0</v>
      </c>
      <c r="P977" s="309" t="s">
        <v>2657</v>
      </c>
    </row>
    <row r="978" spans="1:16" ht="45" customHeight="1">
      <c r="A978" s="301">
        <v>78</v>
      </c>
      <c r="B978" s="505" t="s">
        <v>928</v>
      </c>
      <c r="C978" s="440" t="s">
        <v>675</v>
      </c>
      <c r="D978" s="307" t="s">
        <v>329</v>
      </c>
      <c r="E978" s="308" t="s">
        <v>931</v>
      </c>
      <c r="F978" s="465">
        <v>2021</v>
      </c>
      <c r="G978" s="465">
        <v>2026</v>
      </c>
      <c r="H978" s="63">
        <v>39750000</v>
      </c>
      <c r="I978" s="107">
        <v>0</v>
      </c>
      <c r="J978" s="63">
        <v>0</v>
      </c>
      <c r="K978" s="63"/>
      <c r="L978" s="63">
        <v>0</v>
      </c>
      <c r="M978" s="107">
        <v>0</v>
      </c>
      <c r="N978" s="63">
        <v>0</v>
      </c>
      <c r="O978" s="63">
        <f t="shared" si="51"/>
        <v>0</v>
      </c>
      <c r="P978" s="309" t="s">
        <v>2657</v>
      </c>
    </row>
    <row r="979" spans="1:16" ht="45" customHeight="1">
      <c r="A979" s="301">
        <v>79</v>
      </c>
      <c r="B979" s="505" t="s">
        <v>928</v>
      </c>
      <c r="C979" s="440" t="s">
        <v>676</v>
      </c>
      <c r="D979" s="307" t="s">
        <v>44</v>
      </c>
      <c r="E979" s="308" t="s">
        <v>217</v>
      </c>
      <c r="F979" s="465">
        <v>2021</v>
      </c>
      <c r="G979" s="465">
        <v>2026</v>
      </c>
      <c r="H979" s="63">
        <v>7500000</v>
      </c>
      <c r="I979" s="107">
        <v>0</v>
      </c>
      <c r="J979" s="63">
        <v>0</v>
      </c>
      <c r="K979" s="63"/>
      <c r="L979" s="63">
        <v>0</v>
      </c>
      <c r="M979" s="107">
        <v>0</v>
      </c>
      <c r="N979" s="63">
        <v>0</v>
      </c>
      <c r="O979" s="63">
        <f t="shared" si="51"/>
        <v>0</v>
      </c>
      <c r="P979" s="309" t="s">
        <v>2657</v>
      </c>
    </row>
    <row r="980" spans="1:16" ht="45" customHeight="1">
      <c r="A980" s="301">
        <v>80</v>
      </c>
      <c r="B980" s="505" t="s">
        <v>928</v>
      </c>
      <c r="C980" s="440" t="s">
        <v>677</v>
      </c>
      <c r="D980" s="307" t="s">
        <v>44</v>
      </c>
      <c r="E980" s="308" t="s">
        <v>217</v>
      </c>
      <c r="F980" s="465">
        <v>2021</v>
      </c>
      <c r="G980" s="465">
        <v>2026</v>
      </c>
      <c r="H980" s="63">
        <v>7500000</v>
      </c>
      <c r="I980" s="107">
        <v>0</v>
      </c>
      <c r="J980" s="63">
        <v>0</v>
      </c>
      <c r="K980" s="63"/>
      <c r="L980" s="63">
        <v>0</v>
      </c>
      <c r="M980" s="107">
        <v>0</v>
      </c>
      <c r="N980" s="63">
        <v>0</v>
      </c>
      <c r="O980" s="63">
        <f t="shared" si="51"/>
        <v>0</v>
      </c>
      <c r="P980" s="309" t="s">
        <v>2657</v>
      </c>
    </row>
    <row r="981" spans="1:16" ht="45" customHeight="1">
      <c r="A981" s="301">
        <v>81</v>
      </c>
      <c r="B981" s="505" t="s">
        <v>928</v>
      </c>
      <c r="C981" s="440" t="s">
        <v>678</v>
      </c>
      <c r="D981" s="307" t="s">
        <v>40</v>
      </c>
      <c r="E981" s="308" t="s">
        <v>217</v>
      </c>
      <c r="F981" s="465">
        <v>2021</v>
      </c>
      <c r="G981" s="465">
        <v>2026</v>
      </c>
      <c r="H981" s="63">
        <v>7500000</v>
      </c>
      <c r="I981" s="107">
        <v>0</v>
      </c>
      <c r="J981" s="63">
        <v>0</v>
      </c>
      <c r="K981" s="63"/>
      <c r="L981" s="63">
        <v>0</v>
      </c>
      <c r="M981" s="107">
        <v>0</v>
      </c>
      <c r="N981" s="63">
        <v>0</v>
      </c>
      <c r="O981" s="63">
        <f t="shared" si="51"/>
        <v>0</v>
      </c>
      <c r="P981" s="309" t="s">
        <v>2657</v>
      </c>
    </row>
    <row r="982" spans="1:16" ht="45" customHeight="1">
      <c r="A982" s="301">
        <v>82</v>
      </c>
      <c r="B982" s="505" t="s">
        <v>928</v>
      </c>
      <c r="C982" s="440" t="s">
        <v>1011</v>
      </c>
      <c r="D982" s="318" t="s">
        <v>629</v>
      </c>
      <c r="E982" s="308" t="s">
        <v>217</v>
      </c>
      <c r="F982" s="467">
        <v>2023</v>
      </c>
      <c r="G982" s="467">
        <v>2026</v>
      </c>
      <c r="H982" s="63">
        <v>8000000</v>
      </c>
      <c r="I982" s="107">
        <v>0</v>
      </c>
      <c r="J982" s="63">
        <v>0</v>
      </c>
      <c r="K982" s="63"/>
      <c r="L982" s="63">
        <v>0</v>
      </c>
      <c r="M982" s="107">
        <v>0</v>
      </c>
      <c r="N982" s="63">
        <v>0</v>
      </c>
      <c r="O982" s="63">
        <f t="shared" si="51"/>
        <v>0</v>
      </c>
      <c r="P982" s="309" t="s">
        <v>2657</v>
      </c>
    </row>
    <row r="983" spans="1:16" ht="45" customHeight="1">
      <c r="A983" s="301">
        <v>83</v>
      </c>
      <c r="B983" s="505" t="s">
        <v>928</v>
      </c>
      <c r="C983" s="440" t="s">
        <v>1010</v>
      </c>
      <c r="D983" s="318" t="s">
        <v>361</v>
      </c>
      <c r="E983" s="308" t="s">
        <v>931</v>
      </c>
      <c r="F983" s="467">
        <v>2023</v>
      </c>
      <c r="G983" s="467">
        <v>2026</v>
      </c>
      <c r="H983" s="63">
        <v>44800000</v>
      </c>
      <c r="I983" s="107">
        <v>0</v>
      </c>
      <c r="J983" s="63">
        <v>0</v>
      </c>
      <c r="K983" s="63"/>
      <c r="L983" s="63">
        <v>0</v>
      </c>
      <c r="M983" s="107">
        <v>0</v>
      </c>
      <c r="N983" s="63">
        <v>0</v>
      </c>
      <c r="O983" s="63">
        <f t="shared" si="51"/>
        <v>0</v>
      </c>
      <c r="P983" s="309" t="s">
        <v>2657</v>
      </c>
    </row>
    <row r="984" spans="1:16" ht="45" customHeight="1">
      <c r="A984" s="301">
        <v>84</v>
      </c>
      <c r="B984" s="505" t="s">
        <v>928</v>
      </c>
      <c r="C984" s="440" t="s">
        <v>1009</v>
      </c>
      <c r="D984" s="318" t="s">
        <v>410</v>
      </c>
      <c r="E984" s="308" t="s">
        <v>217</v>
      </c>
      <c r="F984" s="467">
        <v>2023</v>
      </c>
      <c r="G984" s="467">
        <v>2026</v>
      </c>
      <c r="H984" s="63">
        <v>5120000</v>
      </c>
      <c r="I984" s="107">
        <v>0</v>
      </c>
      <c r="J984" s="63">
        <v>0</v>
      </c>
      <c r="K984" s="63"/>
      <c r="L984" s="63">
        <v>0</v>
      </c>
      <c r="M984" s="107">
        <v>0</v>
      </c>
      <c r="N984" s="63">
        <v>0</v>
      </c>
      <c r="O984" s="63">
        <f t="shared" si="51"/>
        <v>0</v>
      </c>
      <c r="P984" s="309" t="s">
        <v>2657</v>
      </c>
    </row>
    <row r="985" spans="1:16" ht="45" customHeight="1">
      <c r="A985" s="301">
        <v>85</v>
      </c>
      <c r="B985" s="505" t="s">
        <v>928</v>
      </c>
      <c r="C985" s="440" t="s">
        <v>1008</v>
      </c>
      <c r="D985" s="318" t="s">
        <v>143</v>
      </c>
      <c r="E985" s="308" t="s">
        <v>217</v>
      </c>
      <c r="F985" s="467">
        <v>2023</v>
      </c>
      <c r="G985" s="467">
        <v>2026</v>
      </c>
      <c r="H985" s="63">
        <v>11200000</v>
      </c>
      <c r="I985" s="107">
        <v>0</v>
      </c>
      <c r="J985" s="63">
        <v>0</v>
      </c>
      <c r="K985" s="63"/>
      <c r="L985" s="63">
        <v>0</v>
      </c>
      <c r="M985" s="107">
        <v>0</v>
      </c>
      <c r="N985" s="63">
        <v>0</v>
      </c>
      <c r="O985" s="63">
        <f t="shared" si="51"/>
        <v>0</v>
      </c>
      <c r="P985" s="309" t="s">
        <v>2657</v>
      </c>
    </row>
    <row r="986" spans="1:16" ht="45" customHeight="1">
      <c r="A986" s="301">
        <v>86</v>
      </c>
      <c r="B986" s="505" t="s">
        <v>928</v>
      </c>
      <c r="C986" s="440" t="s">
        <v>1007</v>
      </c>
      <c r="D986" s="318" t="s">
        <v>417</v>
      </c>
      <c r="E986" s="308" t="s">
        <v>931</v>
      </c>
      <c r="F986" s="467">
        <v>2023</v>
      </c>
      <c r="G986" s="467">
        <v>2026</v>
      </c>
      <c r="H986" s="63">
        <v>48000000</v>
      </c>
      <c r="I986" s="107">
        <v>0</v>
      </c>
      <c r="J986" s="63">
        <v>0</v>
      </c>
      <c r="K986" s="63"/>
      <c r="L986" s="63">
        <v>0</v>
      </c>
      <c r="M986" s="107">
        <v>0</v>
      </c>
      <c r="N986" s="63">
        <v>0</v>
      </c>
      <c r="O986" s="63">
        <f t="shared" si="51"/>
        <v>0</v>
      </c>
      <c r="P986" s="309" t="s">
        <v>2657</v>
      </c>
    </row>
    <row r="987" spans="1:16" ht="45" customHeight="1">
      <c r="A987" s="301">
        <v>87</v>
      </c>
      <c r="B987" s="505" t="s">
        <v>928</v>
      </c>
      <c r="C987" s="440" t="s">
        <v>1006</v>
      </c>
      <c r="D987" s="318" t="s">
        <v>422</v>
      </c>
      <c r="E987" s="308" t="s">
        <v>217</v>
      </c>
      <c r="F987" s="467">
        <v>2023</v>
      </c>
      <c r="G987" s="467">
        <v>2026</v>
      </c>
      <c r="H987" s="63">
        <v>3200000</v>
      </c>
      <c r="I987" s="107">
        <v>0</v>
      </c>
      <c r="J987" s="63">
        <v>0</v>
      </c>
      <c r="K987" s="63"/>
      <c r="L987" s="63">
        <v>0</v>
      </c>
      <c r="M987" s="107">
        <v>0</v>
      </c>
      <c r="N987" s="63">
        <v>0</v>
      </c>
      <c r="O987" s="63">
        <f t="shared" si="51"/>
        <v>0</v>
      </c>
      <c r="P987" s="309" t="s">
        <v>2657</v>
      </c>
    </row>
    <row r="988" spans="1:16" ht="45" customHeight="1">
      <c r="A988" s="301">
        <v>88</v>
      </c>
      <c r="B988" s="505" t="s">
        <v>928</v>
      </c>
      <c r="C988" s="440" t="s">
        <v>1005</v>
      </c>
      <c r="D988" s="318" t="s">
        <v>423</v>
      </c>
      <c r="E988" s="308" t="s">
        <v>217</v>
      </c>
      <c r="F988" s="467">
        <v>2023</v>
      </c>
      <c r="G988" s="467">
        <v>2026</v>
      </c>
      <c r="H988" s="63">
        <v>3200000</v>
      </c>
      <c r="I988" s="107">
        <v>0</v>
      </c>
      <c r="J988" s="63">
        <v>0</v>
      </c>
      <c r="K988" s="63"/>
      <c r="L988" s="63">
        <v>0</v>
      </c>
      <c r="M988" s="107">
        <v>0</v>
      </c>
      <c r="N988" s="63">
        <v>0</v>
      </c>
      <c r="O988" s="63">
        <f t="shared" si="51"/>
        <v>0</v>
      </c>
      <c r="P988" s="309" t="s">
        <v>2657</v>
      </c>
    </row>
    <row r="989" spans="1:16" ht="45" customHeight="1">
      <c r="A989" s="301">
        <v>89</v>
      </c>
      <c r="B989" s="505" t="s">
        <v>928</v>
      </c>
      <c r="C989" s="440" t="s">
        <v>1004</v>
      </c>
      <c r="D989" s="318" t="s">
        <v>423</v>
      </c>
      <c r="E989" s="308" t="s">
        <v>217</v>
      </c>
      <c r="F989" s="467">
        <v>2023</v>
      </c>
      <c r="G989" s="467">
        <v>2026</v>
      </c>
      <c r="H989" s="63">
        <v>9600000</v>
      </c>
      <c r="I989" s="107">
        <v>0</v>
      </c>
      <c r="J989" s="63">
        <v>0</v>
      </c>
      <c r="K989" s="63"/>
      <c r="L989" s="63">
        <v>0</v>
      </c>
      <c r="M989" s="107">
        <v>0</v>
      </c>
      <c r="N989" s="63">
        <v>0</v>
      </c>
      <c r="O989" s="63">
        <f t="shared" si="51"/>
        <v>0</v>
      </c>
      <c r="P989" s="309" t="s">
        <v>2657</v>
      </c>
    </row>
    <row r="990" spans="1:16" ht="45" customHeight="1">
      <c r="A990" s="301">
        <v>90</v>
      </c>
      <c r="B990" s="505" t="s">
        <v>928</v>
      </c>
      <c r="C990" s="440" t="s">
        <v>1003</v>
      </c>
      <c r="D990" s="318" t="s">
        <v>410</v>
      </c>
      <c r="E990" s="308" t="s">
        <v>217</v>
      </c>
      <c r="F990" s="467">
        <v>2023</v>
      </c>
      <c r="G990" s="467">
        <v>2026</v>
      </c>
      <c r="H990" s="63">
        <v>3200000</v>
      </c>
      <c r="I990" s="107">
        <v>0</v>
      </c>
      <c r="J990" s="63">
        <v>0</v>
      </c>
      <c r="K990" s="63"/>
      <c r="L990" s="63">
        <v>0</v>
      </c>
      <c r="M990" s="107">
        <v>0</v>
      </c>
      <c r="N990" s="63">
        <v>0</v>
      </c>
      <c r="O990" s="63">
        <f t="shared" si="51"/>
        <v>0</v>
      </c>
      <c r="P990" s="309" t="s">
        <v>2657</v>
      </c>
    </row>
    <row r="991" spans="1:16" ht="45" customHeight="1">
      <c r="A991" s="301">
        <v>91</v>
      </c>
      <c r="B991" s="505" t="s">
        <v>928</v>
      </c>
      <c r="C991" s="440" t="s">
        <v>1002</v>
      </c>
      <c r="D991" s="318" t="s">
        <v>361</v>
      </c>
      <c r="E991" s="308" t="s">
        <v>217</v>
      </c>
      <c r="F991" s="467">
        <v>2023</v>
      </c>
      <c r="G991" s="467">
        <v>2026</v>
      </c>
      <c r="H991" s="63">
        <v>8500000</v>
      </c>
      <c r="I991" s="107">
        <v>0</v>
      </c>
      <c r="J991" s="63">
        <v>0</v>
      </c>
      <c r="K991" s="63"/>
      <c r="L991" s="63">
        <v>0</v>
      </c>
      <c r="M991" s="107">
        <v>0</v>
      </c>
      <c r="N991" s="63">
        <v>0</v>
      </c>
      <c r="O991" s="63">
        <f t="shared" si="51"/>
        <v>0</v>
      </c>
      <c r="P991" s="309" t="s">
        <v>2657</v>
      </c>
    </row>
    <row r="992" spans="1:16" ht="45" customHeight="1">
      <c r="A992" s="64">
        <v>92</v>
      </c>
      <c r="B992" s="505" t="s">
        <v>928</v>
      </c>
      <c r="C992" s="440" t="s">
        <v>1001</v>
      </c>
      <c r="D992" s="318" t="s">
        <v>394</v>
      </c>
      <c r="E992" s="308" t="s">
        <v>217</v>
      </c>
      <c r="F992" s="467">
        <v>2023</v>
      </c>
      <c r="G992" s="467">
        <v>2026</v>
      </c>
      <c r="H992" s="63">
        <v>8500000</v>
      </c>
      <c r="I992" s="107">
        <v>0</v>
      </c>
      <c r="J992" s="63">
        <v>0</v>
      </c>
      <c r="K992" s="63"/>
      <c r="L992" s="63">
        <v>0</v>
      </c>
      <c r="M992" s="107">
        <v>0</v>
      </c>
      <c r="N992" s="63">
        <v>0</v>
      </c>
      <c r="O992" s="63">
        <f t="shared" si="51"/>
        <v>0</v>
      </c>
      <c r="P992" s="309" t="s">
        <v>2657</v>
      </c>
    </row>
    <row r="993" spans="1:16" ht="45" customHeight="1">
      <c r="A993" s="301">
        <v>93</v>
      </c>
      <c r="B993" s="505" t="s">
        <v>928</v>
      </c>
      <c r="C993" s="440" t="s">
        <v>1000</v>
      </c>
      <c r="D993" s="318" t="s">
        <v>629</v>
      </c>
      <c r="E993" s="308" t="s">
        <v>931</v>
      </c>
      <c r="F993" s="467">
        <v>2023</v>
      </c>
      <c r="G993" s="467">
        <v>2026</v>
      </c>
      <c r="H993" s="63">
        <v>13600000</v>
      </c>
      <c r="I993" s="107">
        <v>0</v>
      </c>
      <c r="J993" s="63">
        <v>0</v>
      </c>
      <c r="K993" s="63"/>
      <c r="L993" s="63">
        <v>0</v>
      </c>
      <c r="M993" s="107">
        <v>0</v>
      </c>
      <c r="N993" s="63">
        <v>0</v>
      </c>
      <c r="O993" s="63">
        <f t="shared" si="51"/>
        <v>0</v>
      </c>
      <c r="P993" s="309" t="s">
        <v>2657</v>
      </c>
    </row>
    <row r="994" spans="1:16" ht="45" customHeight="1">
      <c r="A994" s="301">
        <v>94</v>
      </c>
      <c r="B994" s="505" t="s">
        <v>928</v>
      </c>
      <c r="C994" s="440" t="s">
        <v>999</v>
      </c>
      <c r="D994" s="318" t="s">
        <v>391</v>
      </c>
      <c r="E994" s="308" t="s">
        <v>217</v>
      </c>
      <c r="F994" s="467">
        <v>2023</v>
      </c>
      <c r="G994" s="467">
        <v>2026</v>
      </c>
      <c r="H994" s="63">
        <v>5440000</v>
      </c>
      <c r="I994" s="107">
        <v>0</v>
      </c>
      <c r="J994" s="63">
        <v>0</v>
      </c>
      <c r="K994" s="63"/>
      <c r="L994" s="63">
        <v>0</v>
      </c>
      <c r="M994" s="107">
        <v>0</v>
      </c>
      <c r="N994" s="63">
        <v>0</v>
      </c>
      <c r="O994" s="63">
        <f t="shared" si="51"/>
        <v>0</v>
      </c>
      <c r="P994" s="309" t="s">
        <v>2657</v>
      </c>
    </row>
    <row r="995" spans="1:16" ht="45" customHeight="1">
      <c r="A995" s="301">
        <v>95</v>
      </c>
      <c r="B995" s="505" t="s">
        <v>928</v>
      </c>
      <c r="C995" s="440" t="s">
        <v>998</v>
      </c>
      <c r="D995" s="318" t="s">
        <v>630</v>
      </c>
      <c r="E995" s="308" t="s">
        <v>217</v>
      </c>
      <c r="F995" s="467">
        <v>2023</v>
      </c>
      <c r="G995" s="467">
        <v>2026</v>
      </c>
      <c r="H995" s="63">
        <v>7310000</v>
      </c>
      <c r="I995" s="107">
        <v>0</v>
      </c>
      <c r="J995" s="63">
        <v>0</v>
      </c>
      <c r="K995" s="63"/>
      <c r="L995" s="63">
        <v>0</v>
      </c>
      <c r="M995" s="107">
        <v>0</v>
      </c>
      <c r="N995" s="63">
        <v>0</v>
      </c>
      <c r="O995" s="63">
        <f t="shared" si="51"/>
        <v>0</v>
      </c>
      <c r="P995" s="309" t="s">
        <v>2657</v>
      </c>
    </row>
    <row r="996" spans="1:16" ht="45" customHeight="1">
      <c r="A996" s="301">
        <v>96</v>
      </c>
      <c r="B996" s="505" t="s">
        <v>928</v>
      </c>
      <c r="C996" s="440" t="s">
        <v>997</v>
      </c>
      <c r="D996" s="318" t="s">
        <v>630</v>
      </c>
      <c r="E996" s="308" t="s">
        <v>217</v>
      </c>
      <c r="F996" s="467">
        <v>2023</v>
      </c>
      <c r="G996" s="467">
        <v>2026</v>
      </c>
      <c r="H996" s="63">
        <v>10200000</v>
      </c>
      <c r="I996" s="107">
        <v>0</v>
      </c>
      <c r="J996" s="63">
        <v>0</v>
      </c>
      <c r="K996" s="63"/>
      <c r="L996" s="63">
        <v>0</v>
      </c>
      <c r="M996" s="107">
        <v>0</v>
      </c>
      <c r="N996" s="63">
        <v>0</v>
      </c>
      <c r="O996" s="63">
        <f t="shared" si="51"/>
        <v>0</v>
      </c>
      <c r="P996" s="309" t="s">
        <v>2657</v>
      </c>
    </row>
    <row r="997" spans="1:16" ht="45" customHeight="1">
      <c r="A997" s="301">
        <v>97</v>
      </c>
      <c r="B997" s="505" t="s">
        <v>928</v>
      </c>
      <c r="C997" s="440" t="s">
        <v>996</v>
      </c>
      <c r="D997" s="318" t="s">
        <v>356</v>
      </c>
      <c r="E997" s="308" t="s">
        <v>217</v>
      </c>
      <c r="F997" s="467">
        <v>2023</v>
      </c>
      <c r="G997" s="467">
        <v>2026</v>
      </c>
      <c r="H997" s="63">
        <v>10200000</v>
      </c>
      <c r="I997" s="107">
        <v>0</v>
      </c>
      <c r="J997" s="63">
        <v>0</v>
      </c>
      <c r="K997" s="63"/>
      <c r="L997" s="63">
        <v>0</v>
      </c>
      <c r="M997" s="107">
        <v>0</v>
      </c>
      <c r="N997" s="63">
        <v>0</v>
      </c>
      <c r="O997" s="63">
        <f t="shared" si="51"/>
        <v>0</v>
      </c>
      <c r="P997" s="309" t="s">
        <v>2657</v>
      </c>
    </row>
    <row r="998" spans="1:16" ht="45" customHeight="1">
      <c r="A998" s="301">
        <v>98</v>
      </c>
      <c r="B998" s="505" t="s">
        <v>928</v>
      </c>
      <c r="C998" s="440" t="s">
        <v>995</v>
      </c>
      <c r="D998" s="318" t="s">
        <v>356</v>
      </c>
      <c r="E998" s="308" t="s">
        <v>931</v>
      </c>
      <c r="F998" s="467">
        <v>2023</v>
      </c>
      <c r="G998" s="467">
        <v>2026</v>
      </c>
      <c r="H998" s="63">
        <v>43200000</v>
      </c>
      <c r="I998" s="107">
        <v>0</v>
      </c>
      <c r="J998" s="63">
        <v>0</v>
      </c>
      <c r="K998" s="63"/>
      <c r="L998" s="63">
        <v>0</v>
      </c>
      <c r="M998" s="107">
        <v>0</v>
      </c>
      <c r="N998" s="63">
        <v>0</v>
      </c>
      <c r="O998" s="63">
        <f t="shared" si="51"/>
        <v>0</v>
      </c>
      <c r="P998" s="309" t="s">
        <v>2657</v>
      </c>
    </row>
    <row r="999" spans="1:16" ht="45" customHeight="1">
      <c r="A999" s="301">
        <v>99</v>
      </c>
      <c r="B999" s="505" t="s">
        <v>928</v>
      </c>
      <c r="C999" s="440" t="s">
        <v>994</v>
      </c>
      <c r="D999" s="318" t="s">
        <v>142</v>
      </c>
      <c r="E999" s="308" t="s">
        <v>931</v>
      </c>
      <c r="F999" s="467">
        <v>2023</v>
      </c>
      <c r="G999" s="467">
        <v>2026</v>
      </c>
      <c r="H999" s="63">
        <v>48800000</v>
      </c>
      <c r="I999" s="107">
        <v>0</v>
      </c>
      <c r="J999" s="63">
        <v>0</v>
      </c>
      <c r="K999" s="63"/>
      <c r="L999" s="63">
        <v>0</v>
      </c>
      <c r="M999" s="107">
        <v>0</v>
      </c>
      <c r="N999" s="63">
        <v>0</v>
      </c>
      <c r="O999" s="63">
        <f t="shared" ref="O999:O1008" si="52">J999-L999-M999-N999</f>
        <v>0</v>
      </c>
      <c r="P999" s="309" t="s">
        <v>2657</v>
      </c>
    </row>
    <row r="1000" spans="1:16" ht="45" customHeight="1">
      <c r="A1000" s="301">
        <v>100</v>
      </c>
      <c r="B1000" s="505" t="s">
        <v>928</v>
      </c>
      <c r="C1000" s="440" t="s">
        <v>993</v>
      </c>
      <c r="D1000" s="318" t="s">
        <v>394</v>
      </c>
      <c r="E1000" s="308" t="s">
        <v>984</v>
      </c>
      <c r="F1000" s="467">
        <v>2023</v>
      </c>
      <c r="G1000" s="467">
        <v>2026</v>
      </c>
      <c r="H1000" s="63">
        <v>18746000</v>
      </c>
      <c r="I1000" s="107">
        <v>0</v>
      </c>
      <c r="J1000" s="63">
        <v>0</v>
      </c>
      <c r="K1000" s="63"/>
      <c r="L1000" s="63">
        <v>0</v>
      </c>
      <c r="M1000" s="107">
        <v>0</v>
      </c>
      <c r="N1000" s="63">
        <v>0</v>
      </c>
      <c r="O1000" s="63">
        <f t="shared" si="52"/>
        <v>0</v>
      </c>
      <c r="P1000" s="309" t="s">
        <v>2657</v>
      </c>
    </row>
    <row r="1001" spans="1:16" ht="45" customHeight="1">
      <c r="A1001" s="301">
        <v>101</v>
      </c>
      <c r="B1001" s="505" t="s">
        <v>928</v>
      </c>
      <c r="C1001" s="440" t="s">
        <v>992</v>
      </c>
      <c r="D1001" s="318" t="s">
        <v>395</v>
      </c>
      <c r="E1001" s="308" t="s">
        <v>984</v>
      </c>
      <c r="F1001" s="467">
        <v>2023</v>
      </c>
      <c r="G1001" s="467">
        <v>2026</v>
      </c>
      <c r="H1001" s="63">
        <v>18746000</v>
      </c>
      <c r="I1001" s="107">
        <v>0</v>
      </c>
      <c r="J1001" s="63">
        <v>0</v>
      </c>
      <c r="K1001" s="63"/>
      <c r="L1001" s="63">
        <v>0</v>
      </c>
      <c r="M1001" s="107">
        <v>0</v>
      </c>
      <c r="N1001" s="63">
        <v>0</v>
      </c>
      <c r="O1001" s="63">
        <f t="shared" si="52"/>
        <v>0</v>
      </c>
      <c r="P1001" s="309" t="s">
        <v>2657</v>
      </c>
    </row>
    <row r="1002" spans="1:16" ht="45" customHeight="1">
      <c r="A1002" s="301">
        <v>102</v>
      </c>
      <c r="B1002" s="505" t="s">
        <v>928</v>
      </c>
      <c r="C1002" s="440" t="s">
        <v>991</v>
      </c>
      <c r="D1002" s="318" t="s">
        <v>422</v>
      </c>
      <c r="E1002" s="308" t="s">
        <v>984</v>
      </c>
      <c r="F1002" s="467">
        <v>2023</v>
      </c>
      <c r="G1002" s="467">
        <v>2026</v>
      </c>
      <c r="H1002" s="63">
        <v>18746000</v>
      </c>
      <c r="I1002" s="107">
        <v>0</v>
      </c>
      <c r="J1002" s="63">
        <v>0</v>
      </c>
      <c r="K1002" s="63"/>
      <c r="L1002" s="63">
        <v>0</v>
      </c>
      <c r="M1002" s="107">
        <v>0</v>
      </c>
      <c r="N1002" s="63">
        <v>0</v>
      </c>
      <c r="O1002" s="63">
        <f t="shared" si="52"/>
        <v>0</v>
      </c>
      <c r="P1002" s="309" t="s">
        <v>2657</v>
      </c>
    </row>
    <row r="1003" spans="1:16" ht="45" customHeight="1">
      <c r="A1003" s="301">
        <v>103</v>
      </c>
      <c r="B1003" s="505" t="s">
        <v>928</v>
      </c>
      <c r="C1003" s="440" t="s">
        <v>990</v>
      </c>
      <c r="D1003" s="318" t="s">
        <v>393</v>
      </c>
      <c r="E1003" s="308" t="s">
        <v>984</v>
      </c>
      <c r="F1003" s="467">
        <v>2023</v>
      </c>
      <c r="G1003" s="467">
        <v>2026</v>
      </c>
      <c r="H1003" s="63">
        <v>4614400</v>
      </c>
      <c r="I1003" s="107">
        <v>0</v>
      </c>
      <c r="J1003" s="63">
        <v>0</v>
      </c>
      <c r="K1003" s="63"/>
      <c r="L1003" s="63">
        <v>0</v>
      </c>
      <c r="M1003" s="107">
        <v>0</v>
      </c>
      <c r="N1003" s="63">
        <v>0</v>
      </c>
      <c r="O1003" s="63">
        <f t="shared" si="52"/>
        <v>0</v>
      </c>
      <c r="P1003" s="309" t="s">
        <v>2657</v>
      </c>
    </row>
    <row r="1004" spans="1:16" ht="45" customHeight="1">
      <c r="A1004" s="301">
        <v>104</v>
      </c>
      <c r="B1004" s="505" t="s">
        <v>928</v>
      </c>
      <c r="C1004" s="440" t="s">
        <v>989</v>
      </c>
      <c r="D1004" s="318" t="s">
        <v>361</v>
      </c>
      <c r="E1004" s="308" t="s">
        <v>984</v>
      </c>
      <c r="F1004" s="467">
        <v>2023</v>
      </c>
      <c r="G1004" s="467">
        <v>2026</v>
      </c>
      <c r="H1004" s="63">
        <v>18746000</v>
      </c>
      <c r="I1004" s="107">
        <v>0</v>
      </c>
      <c r="J1004" s="63">
        <v>0</v>
      </c>
      <c r="K1004" s="63"/>
      <c r="L1004" s="63">
        <v>0</v>
      </c>
      <c r="M1004" s="107">
        <v>0</v>
      </c>
      <c r="N1004" s="63">
        <v>0</v>
      </c>
      <c r="O1004" s="63">
        <f t="shared" si="52"/>
        <v>0</v>
      </c>
      <c r="P1004" s="309" t="s">
        <v>2657</v>
      </c>
    </row>
    <row r="1005" spans="1:16" ht="45" customHeight="1">
      <c r="A1005" s="301">
        <v>105</v>
      </c>
      <c r="B1005" s="505" t="s">
        <v>928</v>
      </c>
      <c r="C1005" s="440" t="s">
        <v>988</v>
      </c>
      <c r="D1005" s="318" t="s">
        <v>410</v>
      </c>
      <c r="E1005" s="308" t="s">
        <v>984</v>
      </c>
      <c r="F1005" s="467">
        <v>2023</v>
      </c>
      <c r="G1005" s="467">
        <v>2026</v>
      </c>
      <c r="H1005" s="63">
        <v>4037600</v>
      </c>
      <c r="I1005" s="107">
        <v>0</v>
      </c>
      <c r="J1005" s="63">
        <v>0</v>
      </c>
      <c r="K1005" s="63"/>
      <c r="L1005" s="63">
        <v>0</v>
      </c>
      <c r="M1005" s="107">
        <v>0</v>
      </c>
      <c r="N1005" s="63">
        <v>0</v>
      </c>
      <c r="O1005" s="63">
        <f t="shared" si="52"/>
        <v>0</v>
      </c>
      <c r="P1005" s="309" t="s">
        <v>2657</v>
      </c>
    </row>
    <row r="1006" spans="1:16" ht="45" customHeight="1">
      <c r="A1006" s="301">
        <v>106</v>
      </c>
      <c r="B1006" s="505" t="s">
        <v>928</v>
      </c>
      <c r="C1006" s="440" t="s">
        <v>987</v>
      </c>
      <c r="D1006" s="318" t="s">
        <v>629</v>
      </c>
      <c r="E1006" s="308" t="s">
        <v>984</v>
      </c>
      <c r="F1006" s="467">
        <v>2023</v>
      </c>
      <c r="G1006" s="467">
        <v>2026</v>
      </c>
      <c r="H1006" s="63">
        <v>4037600</v>
      </c>
      <c r="I1006" s="107">
        <v>0</v>
      </c>
      <c r="J1006" s="63">
        <v>0</v>
      </c>
      <c r="K1006" s="63"/>
      <c r="L1006" s="63">
        <v>0</v>
      </c>
      <c r="M1006" s="107">
        <v>0</v>
      </c>
      <c r="N1006" s="63">
        <v>0</v>
      </c>
      <c r="O1006" s="63">
        <f t="shared" si="52"/>
        <v>0</v>
      </c>
      <c r="P1006" s="309" t="s">
        <v>2657</v>
      </c>
    </row>
    <row r="1007" spans="1:16" ht="45" customHeight="1">
      <c r="A1007" s="301">
        <v>107</v>
      </c>
      <c r="B1007" s="505" t="s">
        <v>928</v>
      </c>
      <c r="C1007" s="440" t="s">
        <v>986</v>
      </c>
      <c r="D1007" s="318" t="s">
        <v>415</v>
      </c>
      <c r="E1007" s="308" t="s">
        <v>984</v>
      </c>
      <c r="F1007" s="467">
        <v>2023</v>
      </c>
      <c r="G1007" s="467">
        <v>2026</v>
      </c>
      <c r="H1007" s="63">
        <v>4037600</v>
      </c>
      <c r="I1007" s="107">
        <v>0</v>
      </c>
      <c r="J1007" s="63">
        <v>0</v>
      </c>
      <c r="K1007" s="63"/>
      <c r="L1007" s="63">
        <v>0</v>
      </c>
      <c r="M1007" s="107">
        <v>0</v>
      </c>
      <c r="N1007" s="63">
        <v>0</v>
      </c>
      <c r="O1007" s="63">
        <f t="shared" si="52"/>
        <v>0</v>
      </c>
      <c r="P1007" s="309" t="s">
        <v>2657</v>
      </c>
    </row>
    <row r="1008" spans="1:16" ht="45" customHeight="1">
      <c r="A1008" s="64">
        <v>108</v>
      </c>
      <c r="B1008" s="505" t="s">
        <v>928</v>
      </c>
      <c r="C1008" s="440" t="s">
        <v>985</v>
      </c>
      <c r="D1008" s="318" t="s">
        <v>423</v>
      </c>
      <c r="E1008" s="308" t="s">
        <v>984</v>
      </c>
      <c r="F1008" s="467">
        <v>2023</v>
      </c>
      <c r="G1008" s="467">
        <v>2026</v>
      </c>
      <c r="H1008" s="63">
        <v>18746000</v>
      </c>
      <c r="I1008" s="107">
        <v>0</v>
      </c>
      <c r="J1008" s="63">
        <v>0</v>
      </c>
      <c r="K1008" s="63"/>
      <c r="L1008" s="63">
        <v>0</v>
      </c>
      <c r="M1008" s="107">
        <v>0</v>
      </c>
      <c r="N1008" s="63">
        <v>0</v>
      </c>
      <c r="O1008" s="63">
        <f t="shared" si="52"/>
        <v>0</v>
      </c>
      <c r="P1008" s="309" t="s">
        <v>2657</v>
      </c>
    </row>
    <row r="1009" spans="1:16" s="4" customFormat="1" ht="45" customHeight="1">
      <c r="A1009" s="551" t="s">
        <v>20</v>
      </c>
      <c r="B1009" s="551"/>
      <c r="C1009" s="551"/>
      <c r="D1009" s="551"/>
      <c r="E1009" s="551"/>
      <c r="F1009" s="551"/>
      <c r="G1009" s="551"/>
      <c r="H1009" s="59">
        <f t="shared" ref="H1009:O1009" si="53">SUM(H901:H1008)</f>
        <v>30389189145.500294</v>
      </c>
      <c r="I1009" s="59">
        <f t="shared" si="53"/>
        <v>847747556.81999993</v>
      </c>
      <c r="J1009" s="59">
        <f t="shared" si="53"/>
        <v>2777843407</v>
      </c>
      <c r="K1009" s="59">
        <f t="shared" si="53"/>
        <v>0</v>
      </c>
      <c r="L1009" s="59">
        <f t="shared" si="53"/>
        <v>87439415.569999993</v>
      </c>
      <c r="M1009" s="59">
        <f t="shared" si="53"/>
        <v>118250000</v>
      </c>
      <c r="N1009" s="59">
        <f t="shared" si="53"/>
        <v>1146682352</v>
      </c>
      <c r="O1009" s="59">
        <f t="shared" si="53"/>
        <v>1424522781.4300001</v>
      </c>
      <c r="P1009" s="385"/>
    </row>
    <row r="1010" spans="1:16" ht="45" customHeight="1">
      <c r="A1010" s="553"/>
      <c r="B1010" s="552"/>
      <c r="C1010" s="552"/>
      <c r="D1010" s="552"/>
      <c r="E1010" s="552"/>
      <c r="F1010" s="552"/>
      <c r="G1010" s="552"/>
      <c r="H1010" s="552"/>
      <c r="I1010" s="552"/>
      <c r="J1010" s="552"/>
      <c r="K1010" s="552"/>
      <c r="L1010" s="552"/>
      <c r="M1010" s="552"/>
      <c r="N1010" s="552"/>
      <c r="O1010" s="552"/>
      <c r="P1010" s="554"/>
    </row>
    <row r="1011" spans="1:16" s="47" customFormat="1" ht="45" customHeight="1">
      <c r="A1011" s="561" t="s">
        <v>55</v>
      </c>
      <c r="B1011" s="561"/>
      <c r="C1011" s="561"/>
      <c r="D1011" s="561"/>
      <c r="E1011" s="561"/>
      <c r="F1011" s="561"/>
      <c r="G1011" s="561"/>
      <c r="H1011" s="561"/>
      <c r="I1011" s="561"/>
      <c r="J1011" s="561"/>
      <c r="K1011" s="561"/>
      <c r="L1011" s="561"/>
      <c r="M1011" s="561"/>
      <c r="N1011" s="561"/>
      <c r="O1011" s="561"/>
      <c r="P1011" s="561"/>
    </row>
    <row r="1012" spans="1:16" ht="45" customHeight="1">
      <c r="A1012" s="61">
        <v>1</v>
      </c>
      <c r="B1012" s="506" t="s">
        <v>1978</v>
      </c>
      <c r="C1012" s="427" t="s">
        <v>679</v>
      </c>
      <c r="D1012" s="62" t="s">
        <v>186</v>
      </c>
      <c r="E1012" s="62" t="s">
        <v>1979</v>
      </c>
      <c r="F1012" s="468">
        <v>2023</v>
      </c>
      <c r="G1012" s="469">
        <v>2023</v>
      </c>
      <c r="H1012" s="63">
        <v>104994</v>
      </c>
      <c r="I1012" s="107"/>
      <c r="J1012" s="63">
        <v>104994</v>
      </c>
      <c r="K1012" s="62"/>
      <c r="L1012" s="91"/>
      <c r="M1012" s="63"/>
      <c r="N1012" s="63"/>
      <c r="O1012" s="63"/>
      <c r="P1012" s="397"/>
    </row>
    <row r="1013" spans="1:16" ht="45" customHeight="1">
      <c r="A1013" s="61">
        <v>2</v>
      </c>
      <c r="B1013" s="506" t="s">
        <v>1978</v>
      </c>
      <c r="C1013" s="427" t="s">
        <v>680</v>
      </c>
      <c r="D1013" s="62" t="s">
        <v>186</v>
      </c>
      <c r="E1013" s="62" t="s">
        <v>1979</v>
      </c>
      <c r="F1013" s="468">
        <v>2023</v>
      </c>
      <c r="G1013" s="469">
        <v>2023</v>
      </c>
      <c r="H1013" s="63">
        <v>104998</v>
      </c>
      <c r="I1013" s="109"/>
      <c r="J1013" s="63">
        <v>104998</v>
      </c>
      <c r="K1013" s="61"/>
      <c r="L1013" s="63"/>
      <c r="M1013" s="63"/>
      <c r="N1013" s="63"/>
      <c r="O1013" s="63"/>
      <c r="P1013" s="397"/>
    </row>
    <row r="1014" spans="1:16" ht="45" customHeight="1">
      <c r="A1014" s="61">
        <v>3</v>
      </c>
      <c r="B1014" s="506" t="s">
        <v>1978</v>
      </c>
      <c r="C1014" s="427" t="s">
        <v>681</v>
      </c>
      <c r="D1014" s="62" t="s">
        <v>186</v>
      </c>
      <c r="E1014" s="62" t="s">
        <v>1979</v>
      </c>
      <c r="F1014" s="468">
        <v>2023</v>
      </c>
      <c r="G1014" s="469">
        <v>2023</v>
      </c>
      <c r="H1014" s="63">
        <v>1855250</v>
      </c>
      <c r="I1014" s="109"/>
      <c r="J1014" s="63">
        <v>1855250</v>
      </c>
      <c r="K1014" s="61"/>
      <c r="L1014" s="61"/>
      <c r="M1014" s="63"/>
      <c r="N1014" s="63"/>
      <c r="O1014" s="63"/>
      <c r="P1014" s="397"/>
    </row>
    <row r="1015" spans="1:16" ht="45" customHeight="1">
      <c r="A1015" s="61">
        <v>4</v>
      </c>
      <c r="B1015" s="506" t="s">
        <v>1978</v>
      </c>
      <c r="C1015" s="427" t="s">
        <v>1980</v>
      </c>
      <c r="D1015" s="62" t="s">
        <v>186</v>
      </c>
      <c r="E1015" s="62" t="s">
        <v>1979</v>
      </c>
      <c r="F1015" s="468">
        <v>2023</v>
      </c>
      <c r="G1015" s="469">
        <v>2023</v>
      </c>
      <c r="H1015" s="63">
        <v>4000000</v>
      </c>
      <c r="I1015" s="107"/>
      <c r="J1015" s="63">
        <v>4000000</v>
      </c>
      <c r="K1015" s="61"/>
      <c r="L1015" s="63"/>
      <c r="M1015" s="63"/>
      <c r="N1015" s="63"/>
      <c r="O1015" s="63"/>
      <c r="P1015" s="397"/>
    </row>
    <row r="1016" spans="1:16" ht="45" customHeight="1">
      <c r="A1016" s="61">
        <v>5</v>
      </c>
      <c r="B1016" s="506" t="s">
        <v>1978</v>
      </c>
      <c r="C1016" s="427" t="s">
        <v>682</v>
      </c>
      <c r="D1016" s="62" t="s">
        <v>186</v>
      </c>
      <c r="E1016" s="62" t="s">
        <v>1979</v>
      </c>
      <c r="F1016" s="468">
        <v>2023</v>
      </c>
      <c r="G1016" s="469">
        <v>2023</v>
      </c>
      <c r="H1016" s="63">
        <v>4999</v>
      </c>
      <c r="I1016" s="107"/>
      <c r="J1016" s="63">
        <v>4999</v>
      </c>
      <c r="K1016" s="61"/>
      <c r="L1016" s="61"/>
      <c r="M1016" s="63"/>
      <c r="N1016" s="63"/>
      <c r="O1016" s="63"/>
      <c r="P1016" s="397"/>
    </row>
    <row r="1017" spans="1:16" ht="45" customHeight="1">
      <c r="A1017" s="61">
        <v>6</v>
      </c>
      <c r="B1017" s="506" t="s">
        <v>1978</v>
      </c>
      <c r="C1017" s="427" t="s">
        <v>187</v>
      </c>
      <c r="D1017" s="62" t="s">
        <v>186</v>
      </c>
      <c r="E1017" s="62" t="s">
        <v>1979</v>
      </c>
      <c r="F1017" s="468">
        <v>2023</v>
      </c>
      <c r="G1017" s="469">
        <v>2023</v>
      </c>
      <c r="H1017" s="63">
        <v>452986</v>
      </c>
      <c r="I1017" s="107"/>
      <c r="J1017" s="63">
        <v>452986</v>
      </c>
      <c r="K1017" s="61"/>
      <c r="L1017" s="61"/>
      <c r="M1017" s="63"/>
      <c r="N1017" s="63"/>
      <c r="O1017" s="63"/>
      <c r="P1017" s="397"/>
    </row>
    <row r="1018" spans="1:16" ht="45" customHeight="1">
      <c r="A1018" s="61">
        <v>7</v>
      </c>
      <c r="B1018" s="506" t="s">
        <v>1978</v>
      </c>
      <c r="C1018" s="427" t="s">
        <v>188</v>
      </c>
      <c r="D1018" s="62" t="s">
        <v>186</v>
      </c>
      <c r="E1018" s="62" t="s">
        <v>1979</v>
      </c>
      <c r="F1018" s="468">
        <v>2023</v>
      </c>
      <c r="G1018" s="469">
        <v>2023</v>
      </c>
      <c r="H1018" s="63">
        <v>59995</v>
      </c>
      <c r="I1018" s="107"/>
      <c r="J1018" s="63">
        <v>59995</v>
      </c>
      <c r="K1018" s="61"/>
      <c r="L1018" s="63"/>
      <c r="M1018" s="63"/>
      <c r="N1018" s="63"/>
      <c r="O1018" s="63"/>
      <c r="P1018" s="397"/>
    </row>
    <row r="1019" spans="1:16" ht="45" customHeight="1">
      <c r="A1019" s="61">
        <v>8</v>
      </c>
      <c r="B1019" s="506" t="s">
        <v>1978</v>
      </c>
      <c r="C1019" s="427" t="s">
        <v>683</v>
      </c>
      <c r="D1019" s="62" t="s">
        <v>186</v>
      </c>
      <c r="E1019" s="62" t="s">
        <v>1979</v>
      </c>
      <c r="F1019" s="468">
        <v>2023</v>
      </c>
      <c r="G1019" s="469">
        <v>2023</v>
      </c>
      <c r="H1019" s="63">
        <v>5992</v>
      </c>
      <c r="I1019" s="107"/>
      <c r="J1019" s="63">
        <v>5992</v>
      </c>
      <c r="K1019" s="61"/>
      <c r="L1019" s="63"/>
      <c r="M1019" s="63"/>
      <c r="N1019" s="63"/>
      <c r="O1019" s="63"/>
      <c r="P1019" s="397"/>
    </row>
    <row r="1020" spans="1:16" ht="45" customHeight="1">
      <c r="A1020" s="61">
        <v>9</v>
      </c>
      <c r="B1020" s="506" t="s">
        <v>1978</v>
      </c>
      <c r="C1020" s="427" t="s">
        <v>684</v>
      </c>
      <c r="D1020" s="62" t="s">
        <v>186</v>
      </c>
      <c r="E1020" s="62" t="s">
        <v>1979</v>
      </c>
      <c r="F1020" s="468">
        <v>2023</v>
      </c>
      <c r="G1020" s="469">
        <v>2023</v>
      </c>
      <c r="H1020" s="63">
        <v>50000</v>
      </c>
      <c r="I1020" s="109"/>
      <c r="J1020" s="63">
        <v>50000</v>
      </c>
      <c r="K1020" s="61"/>
      <c r="L1020" s="63"/>
      <c r="M1020" s="63"/>
      <c r="N1020" s="63"/>
      <c r="O1020" s="63"/>
      <c r="P1020" s="397"/>
    </row>
    <row r="1021" spans="1:16" ht="45" customHeight="1">
      <c r="A1021" s="61">
        <v>10</v>
      </c>
      <c r="B1021" s="506" t="s">
        <v>1978</v>
      </c>
      <c r="C1021" s="427" t="s">
        <v>685</v>
      </c>
      <c r="D1021" s="62" t="s">
        <v>186</v>
      </c>
      <c r="E1021" s="62" t="s">
        <v>1979</v>
      </c>
      <c r="F1021" s="468">
        <v>2023</v>
      </c>
      <c r="G1021" s="469">
        <v>2023</v>
      </c>
      <c r="H1021" s="63">
        <v>35000</v>
      </c>
      <c r="I1021" s="107"/>
      <c r="J1021" s="63">
        <v>35000</v>
      </c>
      <c r="K1021" s="61"/>
      <c r="L1021" s="63"/>
      <c r="M1021" s="63"/>
      <c r="N1021" s="63"/>
      <c r="O1021" s="63"/>
      <c r="P1021" s="397"/>
    </row>
    <row r="1022" spans="1:16" ht="45" customHeight="1">
      <c r="A1022" s="61">
        <v>11</v>
      </c>
      <c r="B1022" s="506" t="s">
        <v>1978</v>
      </c>
      <c r="C1022" s="427" t="s">
        <v>189</v>
      </c>
      <c r="D1022" s="62" t="s">
        <v>186</v>
      </c>
      <c r="E1022" s="62" t="s">
        <v>1979</v>
      </c>
      <c r="F1022" s="468">
        <v>2023</v>
      </c>
      <c r="G1022" s="469">
        <v>2023</v>
      </c>
      <c r="H1022" s="63">
        <v>101480</v>
      </c>
      <c r="I1022" s="107"/>
      <c r="J1022" s="63">
        <v>101480</v>
      </c>
      <c r="K1022" s="61"/>
      <c r="L1022" s="61"/>
      <c r="M1022" s="63"/>
      <c r="N1022" s="63"/>
      <c r="O1022" s="63"/>
      <c r="P1022" s="397"/>
    </row>
    <row r="1023" spans="1:16" ht="45" customHeight="1">
      <c r="A1023" s="61">
        <v>12</v>
      </c>
      <c r="B1023" s="506" t="s">
        <v>1978</v>
      </c>
      <c r="C1023" s="442" t="s">
        <v>686</v>
      </c>
      <c r="D1023" s="62" t="s">
        <v>186</v>
      </c>
      <c r="E1023" s="62" t="s">
        <v>1979</v>
      </c>
      <c r="F1023" s="468">
        <v>2023</v>
      </c>
      <c r="G1023" s="469">
        <v>2023</v>
      </c>
      <c r="H1023" s="63">
        <v>350000</v>
      </c>
      <c r="I1023" s="107"/>
      <c r="J1023" s="63">
        <v>350000</v>
      </c>
      <c r="K1023" s="61"/>
      <c r="L1023" s="61"/>
      <c r="M1023" s="63"/>
      <c r="N1023" s="63"/>
      <c r="O1023" s="63"/>
      <c r="P1023" s="397"/>
    </row>
    <row r="1024" spans="1:16" ht="45" customHeight="1">
      <c r="A1024" s="61">
        <v>13</v>
      </c>
      <c r="B1024" s="506" t="s">
        <v>1978</v>
      </c>
      <c r="C1024" s="442" t="s">
        <v>687</v>
      </c>
      <c r="D1024" s="62" t="s">
        <v>186</v>
      </c>
      <c r="E1024" s="62" t="s">
        <v>1979</v>
      </c>
      <c r="F1024" s="468">
        <v>2023</v>
      </c>
      <c r="G1024" s="469">
        <v>2023</v>
      </c>
      <c r="H1024" s="63">
        <v>2000000</v>
      </c>
      <c r="I1024" s="107"/>
      <c r="J1024" s="63">
        <v>2000000</v>
      </c>
      <c r="K1024" s="61"/>
      <c r="L1024" s="63"/>
      <c r="M1024" s="63"/>
      <c r="N1024" s="63"/>
      <c r="O1024" s="63"/>
      <c r="P1024" s="397"/>
    </row>
    <row r="1025" spans="1:16" s="4" customFormat="1" ht="45" customHeight="1">
      <c r="A1025" s="551" t="s">
        <v>20</v>
      </c>
      <c r="B1025" s="551"/>
      <c r="C1025" s="551"/>
      <c r="D1025" s="551"/>
      <c r="E1025" s="551"/>
      <c r="F1025" s="551"/>
      <c r="G1025" s="551"/>
      <c r="H1025" s="59">
        <f t="shared" ref="H1025:O1025" si="54">SUM(H1012:H1024)</f>
        <v>9125694</v>
      </c>
      <c r="I1025" s="59">
        <f t="shared" si="54"/>
        <v>0</v>
      </c>
      <c r="J1025" s="59">
        <f t="shared" si="54"/>
        <v>9125694</v>
      </c>
      <c r="K1025" s="59">
        <f t="shared" si="54"/>
        <v>0</v>
      </c>
      <c r="L1025" s="59">
        <f t="shared" si="54"/>
        <v>0</v>
      </c>
      <c r="M1025" s="59">
        <f t="shared" si="54"/>
        <v>0</v>
      </c>
      <c r="N1025" s="59">
        <f t="shared" si="54"/>
        <v>0</v>
      </c>
      <c r="O1025" s="59">
        <f t="shared" si="54"/>
        <v>0</v>
      </c>
      <c r="P1025" s="385"/>
    </row>
    <row r="1026" spans="1:16" ht="45" customHeight="1">
      <c r="A1026" s="553"/>
      <c r="B1026" s="552"/>
      <c r="C1026" s="552"/>
      <c r="D1026" s="552"/>
      <c r="E1026" s="552"/>
      <c r="F1026" s="552"/>
      <c r="G1026" s="552"/>
      <c r="H1026" s="552"/>
      <c r="I1026" s="552"/>
      <c r="J1026" s="552"/>
      <c r="K1026" s="552"/>
      <c r="L1026" s="552"/>
      <c r="M1026" s="552"/>
      <c r="N1026" s="552"/>
      <c r="O1026" s="552"/>
      <c r="P1026" s="554"/>
    </row>
    <row r="1027" spans="1:16" ht="45" customHeight="1">
      <c r="A1027" s="561" t="s">
        <v>539</v>
      </c>
      <c r="B1027" s="561"/>
      <c r="C1027" s="561"/>
      <c r="D1027" s="561"/>
      <c r="E1027" s="561"/>
      <c r="F1027" s="561"/>
      <c r="G1027" s="561"/>
      <c r="H1027" s="561"/>
      <c r="I1027" s="561"/>
      <c r="J1027" s="561"/>
      <c r="K1027" s="561"/>
      <c r="L1027" s="561"/>
      <c r="M1027" s="561"/>
      <c r="N1027" s="561"/>
      <c r="O1027" s="561"/>
      <c r="P1027" s="561"/>
    </row>
    <row r="1028" spans="1:16" ht="45" customHeight="1">
      <c r="A1028" s="64">
        <v>1</v>
      </c>
      <c r="B1028" s="394" t="s">
        <v>1820</v>
      </c>
      <c r="C1028" s="367" t="s">
        <v>696</v>
      </c>
      <c r="D1028" s="65" t="s">
        <v>35</v>
      </c>
      <c r="E1028" s="65" t="s">
        <v>690</v>
      </c>
      <c r="F1028" s="371">
        <v>43087</v>
      </c>
      <c r="G1028" s="470">
        <v>43589</v>
      </c>
      <c r="H1028" s="73">
        <v>1794132.27</v>
      </c>
      <c r="I1028" s="73">
        <v>686221.15</v>
      </c>
      <c r="J1028" s="73"/>
      <c r="K1028" s="85"/>
      <c r="L1028" s="85">
        <v>0</v>
      </c>
      <c r="M1028" s="85">
        <v>0</v>
      </c>
      <c r="N1028" s="85">
        <v>0</v>
      </c>
      <c r="O1028" s="85">
        <v>0</v>
      </c>
      <c r="P1028" s="388" t="s">
        <v>697</v>
      </c>
    </row>
    <row r="1029" spans="1:16" ht="45" customHeight="1">
      <c r="A1029" s="64">
        <v>2</v>
      </c>
      <c r="B1029" s="394" t="s">
        <v>1820</v>
      </c>
      <c r="C1029" s="367" t="s">
        <v>2016</v>
      </c>
      <c r="D1029" s="65" t="s">
        <v>397</v>
      </c>
      <c r="E1029" s="65" t="s">
        <v>692</v>
      </c>
      <c r="F1029" s="371">
        <v>45044</v>
      </c>
      <c r="G1029" s="371">
        <v>45224</v>
      </c>
      <c r="H1029" s="73">
        <v>1496249.22</v>
      </c>
      <c r="I1029" s="73">
        <v>0</v>
      </c>
      <c r="J1029" s="73"/>
      <c r="K1029" s="85"/>
      <c r="L1029" s="85">
        <v>0</v>
      </c>
      <c r="M1029" s="85">
        <v>500000</v>
      </c>
      <c r="N1029" s="85">
        <v>500000</v>
      </c>
      <c r="O1029" s="85">
        <v>496249.22</v>
      </c>
      <c r="P1029" s="388" t="s">
        <v>2017</v>
      </c>
    </row>
    <row r="1030" spans="1:16" ht="45" customHeight="1">
      <c r="A1030" s="64">
        <v>3</v>
      </c>
      <c r="B1030" s="394" t="s">
        <v>1820</v>
      </c>
      <c r="C1030" s="367" t="s">
        <v>2018</v>
      </c>
      <c r="D1030" s="65" t="s">
        <v>325</v>
      </c>
      <c r="E1030" s="65" t="s">
        <v>692</v>
      </c>
      <c r="F1030" s="371">
        <v>45040</v>
      </c>
      <c r="G1030" s="371">
        <v>45222</v>
      </c>
      <c r="H1030" s="73">
        <v>1510309.14</v>
      </c>
      <c r="I1030" s="73">
        <v>0</v>
      </c>
      <c r="J1030" s="73"/>
      <c r="K1030" s="85"/>
      <c r="L1030" s="85">
        <v>0</v>
      </c>
      <c r="M1030" s="85">
        <v>500000</v>
      </c>
      <c r="N1030" s="85">
        <v>500000</v>
      </c>
      <c r="O1030" s="85">
        <v>510309.14</v>
      </c>
      <c r="P1030" s="388" t="s">
        <v>2017</v>
      </c>
    </row>
    <row r="1031" spans="1:16" ht="45" customHeight="1">
      <c r="A1031" s="64">
        <v>4</v>
      </c>
      <c r="B1031" s="394" t="s">
        <v>1820</v>
      </c>
      <c r="C1031" s="367" t="s">
        <v>2019</v>
      </c>
      <c r="D1031" s="65" t="s">
        <v>2020</v>
      </c>
      <c r="E1031" s="65" t="s">
        <v>692</v>
      </c>
      <c r="F1031" s="371">
        <v>45043</v>
      </c>
      <c r="G1031" s="470">
        <v>45223</v>
      </c>
      <c r="H1031" s="73">
        <v>1437644.4</v>
      </c>
      <c r="I1031" s="73">
        <v>0</v>
      </c>
      <c r="J1031" s="73"/>
      <c r="K1031" s="85"/>
      <c r="L1031" s="85">
        <v>0</v>
      </c>
      <c r="M1031" s="85">
        <v>500000</v>
      </c>
      <c r="N1031" s="85">
        <v>500000</v>
      </c>
      <c r="O1031" s="85">
        <v>437644.4</v>
      </c>
      <c r="P1031" s="388" t="s">
        <v>2017</v>
      </c>
    </row>
    <row r="1032" spans="1:16" ht="45" customHeight="1">
      <c r="A1032" s="64">
        <v>5</v>
      </c>
      <c r="B1032" s="394" t="s">
        <v>1820</v>
      </c>
      <c r="C1032" s="367" t="s">
        <v>2021</v>
      </c>
      <c r="D1032" s="65" t="s">
        <v>2020</v>
      </c>
      <c r="E1032" s="65" t="s">
        <v>692</v>
      </c>
      <c r="F1032" s="371">
        <v>45040</v>
      </c>
      <c r="G1032" s="470">
        <v>45220</v>
      </c>
      <c r="H1032" s="73">
        <v>1497386.86</v>
      </c>
      <c r="I1032" s="73">
        <v>0</v>
      </c>
      <c r="J1032" s="73"/>
      <c r="K1032" s="85"/>
      <c r="L1032" s="85">
        <v>0</v>
      </c>
      <c r="M1032" s="85">
        <v>500000</v>
      </c>
      <c r="N1032" s="85">
        <v>500000</v>
      </c>
      <c r="O1032" s="85">
        <v>497386.86</v>
      </c>
      <c r="P1032" s="388" t="s">
        <v>2017</v>
      </c>
    </row>
    <row r="1033" spans="1:16" ht="45" customHeight="1">
      <c r="A1033" s="64">
        <v>6</v>
      </c>
      <c r="B1033" s="394" t="s">
        <v>1820</v>
      </c>
      <c r="C1033" s="367" t="s">
        <v>2022</v>
      </c>
      <c r="D1033" s="65" t="s">
        <v>325</v>
      </c>
      <c r="E1033" s="65" t="s">
        <v>692</v>
      </c>
      <c r="F1033" s="371">
        <v>45034</v>
      </c>
      <c r="G1033" s="371">
        <v>45215</v>
      </c>
      <c r="H1033" s="73">
        <v>1315011.47</v>
      </c>
      <c r="I1033" s="73">
        <v>0</v>
      </c>
      <c r="J1033" s="73"/>
      <c r="K1033" s="85"/>
      <c r="L1033" s="85">
        <v>0</v>
      </c>
      <c r="M1033" s="85">
        <v>500000</v>
      </c>
      <c r="N1033" s="85">
        <v>500000</v>
      </c>
      <c r="O1033" s="85">
        <v>315011.46999999997</v>
      </c>
      <c r="P1033" s="388" t="s">
        <v>2017</v>
      </c>
    </row>
    <row r="1034" spans="1:16" ht="45" customHeight="1">
      <c r="A1034" s="64">
        <v>7</v>
      </c>
      <c r="B1034" s="394" t="s">
        <v>1820</v>
      </c>
      <c r="C1034" s="367" t="s">
        <v>2023</v>
      </c>
      <c r="D1034" s="65" t="s">
        <v>325</v>
      </c>
      <c r="E1034" s="65" t="s">
        <v>2024</v>
      </c>
      <c r="F1034" s="371">
        <v>45040</v>
      </c>
      <c r="G1034" s="371">
        <v>45285</v>
      </c>
      <c r="H1034" s="73">
        <v>886749.56</v>
      </c>
      <c r="I1034" s="73">
        <v>0</v>
      </c>
      <c r="J1034" s="73"/>
      <c r="K1034" s="85"/>
      <c r="L1034" s="85">
        <v>0</v>
      </c>
      <c r="M1034" s="85">
        <v>0</v>
      </c>
      <c r="N1034" s="85">
        <v>400000</v>
      </c>
      <c r="O1034" s="85">
        <v>486749.56</v>
      </c>
      <c r="P1034" s="388" t="s">
        <v>2017</v>
      </c>
    </row>
    <row r="1035" spans="1:16" ht="45" customHeight="1">
      <c r="A1035" s="64">
        <v>8</v>
      </c>
      <c r="B1035" s="394" t="s">
        <v>1820</v>
      </c>
      <c r="C1035" s="367" t="s">
        <v>2025</v>
      </c>
      <c r="D1035" s="65" t="s">
        <v>2020</v>
      </c>
      <c r="E1035" s="65" t="s">
        <v>694</v>
      </c>
      <c r="F1035" s="371">
        <v>44930</v>
      </c>
      <c r="G1035" s="371">
        <v>45295</v>
      </c>
      <c r="H1035" s="73">
        <v>354667232.01999998</v>
      </c>
      <c r="I1035" s="73">
        <v>0</v>
      </c>
      <c r="J1035" s="73"/>
      <c r="K1035" s="85"/>
      <c r="L1035" s="85">
        <v>180875378.53</v>
      </c>
      <c r="M1035" s="85">
        <v>80000000</v>
      </c>
      <c r="N1035" s="85">
        <v>80000000</v>
      </c>
      <c r="O1035" s="85">
        <v>13791853.49</v>
      </c>
      <c r="P1035" s="388" t="s">
        <v>693</v>
      </c>
    </row>
    <row r="1036" spans="1:16" ht="45" customHeight="1">
      <c r="A1036" s="64">
        <v>9</v>
      </c>
      <c r="B1036" s="394" t="s">
        <v>1820</v>
      </c>
      <c r="C1036" s="367" t="s">
        <v>2026</v>
      </c>
      <c r="D1036" s="65" t="s">
        <v>2020</v>
      </c>
      <c r="E1036" s="65" t="s">
        <v>694</v>
      </c>
      <c r="F1036" s="371">
        <v>44953</v>
      </c>
      <c r="G1036" s="371">
        <v>46033</v>
      </c>
      <c r="H1036" s="73">
        <v>447187402.5</v>
      </c>
      <c r="I1036" s="73">
        <v>0</v>
      </c>
      <c r="J1036" s="73"/>
      <c r="K1036" s="85"/>
      <c r="L1036" s="85">
        <v>0</v>
      </c>
      <c r="M1036" s="85">
        <v>0</v>
      </c>
      <c r="N1036" s="85">
        <v>125000000</v>
      </c>
      <c r="O1036" s="85">
        <v>125000000</v>
      </c>
      <c r="P1036" s="388" t="s">
        <v>693</v>
      </c>
    </row>
    <row r="1037" spans="1:16" ht="45" customHeight="1">
      <c r="A1037" s="64">
        <v>10</v>
      </c>
      <c r="B1037" s="394" t="s">
        <v>1820</v>
      </c>
      <c r="C1037" s="367" t="s">
        <v>2027</v>
      </c>
      <c r="D1037" s="65" t="s">
        <v>900</v>
      </c>
      <c r="E1037" s="65" t="s">
        <v>2028</v>
      </c>
      <c r="F1037" s="371">
        <v>44847</v>
      </c>
      <c r="G1037" s="470">
        <v>45184</v>
      </c>
      <c r="H1037" s="73">
        <v>9586334.1600000001</v>
      </c>
      <c r="I1037" s="73">
        <v>0</v>
      </c>
      <c r="J1037" s="73"/>
      <c r="K1037" s="85"/>
      <c r="L1037" s="85">
        <v>0</v>
      </c>
      <c r="M1037" s="85">
        <v>0</v>
      </c>
      <c r="N1037" s="85">
        <v>5000000</v>
      </c>
      <c r="O1037" s="85">
        <v>4586334.16</v>
      </c>
      <c r="P1037" s="388" t="s">
        <v>693</v>
      </c>
    </row>
    <row r="1038" spans="1:16" ht="45" customHeight="1">
      <c r="A1038" s="64">
        <v>11</v>
      </c>
      <c r="B1038" s="394" t="s">
        <v>1820</v>
      </c>
      <c r="C1038" s="367" t="s">
        <v>2029</v>
      </c>
      <c r="D1038" s="65" t="s">
        <v>2020</v>
      </c>
      <c r="E1038" s="65" t="s">
        <v>690</v>
      </c>
      <c r="F1038" s="371">
        <v>44890</v>
      </c>
      <c r="G1038" s="371" t="s">
        <v>2030</v>
      </c>
      <c r="H1038" s="73">
        <v>8481085.1799999997</v>
      </c>
      <c r="I1038" s="73">
        <v>0</v>
      </c>
      <c r="J1038" s="73"/>
      <c r="K1038" s="85"/>
      <c r="L1038" s="85">
        <v>2814853.18</v>
      </c>
      <c r="M1038" s="85">
        <v>5666232</v>
      </c>
      <c r="N1038" s="85">
        <v>0</v>
      </c>
      <c r="O1038" s="85">
        <v>0</v>
      </c>
      <c r="P1038" s="388" t="s">
        <v>693</v>
      </c>
    </row>
    <row r="1039" spans="1:16" ht="45" customHeight="1">
      <c r="A1039" s="64">
        <v>12</v>
      </c>
      <c r="B1039" s="394" t="s">
        <v>1820</v>
      </c>
      <c r="C1039" s="367" t="s">
        <v>2031</v>
      </c>
      <c r="D1039" s="65" t="s">
        <v>35</v>
      </c>
      <c r="E1039" s="65" t="s">
        <v>694</v>
      </c>
      <c r="F1039" s="371">
        <v>44874</v>
      </c>
      <c r="G1039" s="371">
        <v>45076</v>
      </c>
      <c r="H1039" s="73">
        <v>148557022.19999999</v>
      </c>
      <c r="I1039" s="73">
        <v>27096119.739999998</v>
      </c>
      <c r="J1039" s="73"/>
      <c r="K1039" s="85"/>
      <c r="L1039" s="85">
        <v>49999000.829999998</v>
      </c>
      <c r="M1039" s="85">
        <v>71461901.629999995</v>
      </c>
      <c r="N1039" s="85">
        <v>0</v>
      </c>
      <c r="O1039" s="85">
        <v>0</v>
      </c>
      <c r="P1039" s="388" t="s">
        <v>693</v>
      </c>
    </row>
    <row r="1040" spans="1:16" ht="45" customHeight="1">
      <c r="A1040" s="64">
        <v>13</v>
      </c>
      <c r="B1040" s="394" t="s">
        <v>1820</v>
      </c>
      <c r="C1040" s="367" t="s">
        <v>2032</v>
      </c>
      <c r="D1040" s="65" t="s">
        <v>2020</v>
      </c>
      <c r="E1040" s="65" t="s">
        <v>690</v>
      </c>
      <c r="F1040" s="371">
        <v>44876</v>
      </c>
      <c r="G1040" s="371">
        <v>45030</v>
      </c>
      <c r="H1040" s="73">
        <v>649760</v>
      </c>
      <c r="I1040" s="73">
        <v>0</v>
      </c>
      <c r="J1040" s="73"/>
      <c r="K1040" s="85"/>
      <c r="L1040" s="85">
        <v>0</v>
      </c>
      <c r="M1040" s="85">
        <v>649760</v>
      </c>
      <c r="N1040" s="85">
        <v>0</v>
      </c>
      <c r="O1040" s="85">
        <v>0</v>
      </c>
      <c r="P1040" s="388" t="s">
        <v>693</v>
      </c>
    </row>
    <row r="1041" spans="1:16" ht="45" customHeight="1">
      <c r="A1041" s="64">
        <v>14</v>
      </c>
      <c r="B1041" s="394" t="s">
        <v>1820</v>
      </c>
      <c r="C1041" s="367" t="s">
        <v>2033</v>
      </c>
      <c r="D1041" s="65" t="s">
        <v>325</v>
      </c>
      <c r="E1041" s="65" t="s">
        <v>690</v>
      </c>
      <c r="F1041" s="371">
        <v>44868</v>
      </c>
      <c r="G1041" s="371">
        <v>45026</v>
      </c>
      <c r="H1041" s="73">
        <v>87669</v>
      </c>
      <c r="I1041" s="73">
        <v>0</v>
      </c>
      <c r="J1041" s="73"/>
      <c r="K1041" s="85"/>
      <c r="L1041" s="85">
        <v>0</v>
      </c>
      <c r="M1041" s="85">
        <v>87669</v>
      </c>
      <c r="N1041" s="85">
        <v>0</v>
      </c>
      <c r="O1041" s="85">
        <v>0</v>
      </c>
      <c r="P1041" s="388" t="s">
        <v>693</v>
      </c>
    </row>
    <row r="1042" spans="1:16" ht="45" customHeight="1">
      <c r="A1042" s="64">
        <v>15</v>
      </c>
      <c r="B1042" s="394" t="s">
        <v>1820</v>
      </c>
      <c r="C1042" s="367" t="s">
        <v>2034</v>
      </c>
      <c r="D1042" s="65" t="s">
        <v>36</v>
      </c>
      <c r="E1042" s="65" t="s">
        <v>2028</v>
      </c>
      <c r="F1042" s="371">
        <v>44834</v>
      </c>
      <c r="G1042" s="371">
        <v>45065</v>
      </c>
      <c r="H1042" s="73">
        <v>114290453.22</v>
      </c>
      <c r="I1042" s="73">
        <v>8287771.0899999999</v>
      </c>
      <c r="J1042" s="73"/>
      <c r="K1042" s="85"/>
      <c r="L1042" s="85">
        <v>0</v>
      </c>
      <c r="M1042" s="85">
        <v>106002682.13</v>
      </c>
      <c r="N1042" s="85">
        <v>0</v>
      </c>
      <c r="O1042" s="85">
        <v>0</v>
      </c>
      <c r="P1042" s="388" t="s">
        <v>693</v>
      </c>
    </row>
    <row r="1043" spans="1:16" ht="45" customHeight="1">
      <c r="A1043" s="64">
        <v>16</v>
      </c>
      <c r="B1043" s="394" t="s">
        <v>1820</v>
      </c>
      <c r="C1043" s="367" t="s">
        <v>2035</v>
      </c>
      <c r="D1043" s="65" t="s">
        <v>36</v>
      </c>
      <c r="E1043" s="65" t="s">
        <v>2036</v>
      </c>
      <c r="F1043" s="371">
        <v>44907</v>
      </c>
      <c r="G1043" s="371">
        <v>44927</v>
      </c>
      <c r="H1043" s="73">
        <v>6216032.2699999996</v>
      </c>
      <c r="I1043" s="73">
        <v>4153639.49</v>
      </c>
      <c r="J1043" s="73"/>
      <c r="K1043" s="85"/>
      <c r="L1043" s="85">
        <v>0</v>
      </c>
      <c r="M1043" s="85">
        <v>2062392.78</v>
      </c>
      <c r="N1043" s="85">
        <v>0</v>
      </c>
      <c r="O1043" s="85">
        <v>0</v>
      </c>
      <c r="P1043" s="388" t="s">
        <v>693</v>
      </c>
    </row>
    <row r="1044" spans="1:16" ht="45" customHeight="1">
      <c r="A1044" s="64">
        <v>17</v>
      </c>
      <c r="B1044" s="394" t="s">
        <v>1820</v>
      </c>
      <c r="C1044" s="367" t="s">
        <v>2037</v>
      </c>
      <c r="D1044" s="65" t="s">
        <v>2020</v>
      </c>
      <c r="E1044" s="65" t="s">
        <v>690</v>
      </c>
      <c r="F1044" s="371">
        <v>44845</v>
      </c>
      <c r="G1044" s="371">
        <v>44939</v>
      </c>
      <c r="H1044" s="73">
        <v>389400</v>
      </c>
      <c r="I1044" s="73">
        <v>272580</v>
      </c>
      <c r="J1044" s="73"/>
      <c r="K1044" s="85"/>
      <c r="L1044" s="85">
        <v>0</v>
      </c>
      <c r="M1044" s="85">
        <v>116820</v>
      </c>
      <c r="N1044" s="85">
        <v>0</v>
      </c>
      <c r="O1044" s="85">
        <v>0</v>
      </c>
      <c r="P1044" s="388" t="s">
        <v>693</v>
      </c>
    </row>
    <row r="1045" spans="1:16" ht="45" customHeight="1">
      <c r="A1045" s="64">
        <v>18</v>
      </c>
      <c r="B1045" s="394" t="s">
        <v>1820</v>
      </c>
      <c r="C1045" s="367" t="s">
        <v>695</v>
      </c>
      <c r="D1045" s="65" t="s">
        <v>325</v>
      </c>
      <c r="E1045" s="65" t="s">
        <v>694</v>
      </c>
      <c r="F1045" s="371">
        <v>44407</v>
      </c>
      <c r="G1045" s="470">
        <v>44932</v>
      </c>
      <c r="H1045" s="73">
        <v>320191771.49000001</v>
      </c>
      <c r="I1045" s="73">
        <v>320191771.49000001</v>
      </c>
      <c r="J1045" s="73"/>
      <c r="K1045" s="85"/>
      <c r="L1045" s="85">
        <v>0</v>
      </c>
      <c r="M1045" s="85">
        <v>0</v>
      </c>
      <c r="N1045" s="85">
        <v>0</v>
      </c>
      <c r="O1045" s="85">
        <v>0</v>
      </c>
      <c r="P1045" s="388" t="s">
        <v>2038</v>
      </c>
    </row>
    <row r="1046" spans="1:16" ht="45" customHeight="1">
      <c r="A1046" s="64">
        <v>19</v>
      </c>
      <c r="B1046" s="394" t="s">
        <v>1820</v>
      </c>
      <c r="C1046" s="367" t="s">
        <v>2039</v>
      </c>
      <c r="D1046" s="65" t="s">
        <v>325</v>
      </c>
      <c r="E1046" s="65" t="s">
        <v>694</v>
      </c>
      <c r="F1046" s="371">
        <v>44785</v>
      </c>
      <c r="G1046" s="470">
        <v>45031</v>
      </c>
      <c r="H1046" s="73">
        <v>516132621.57999998</v>
      </c>
      <c r="I1046" s="73">
        <v>420915360.94999999</v>
      </c>
      <c r="J1046" s="73"/>
      <c r="K1046" s="85"/>
      <c r="L1046" s="85">
        <v>48858706.090000004</v>
      </c>
      <c r="M1046" s="85">
        <v>46358554.539999999</v>
      </c>
      <c r="N1046" s="85">
        <v>0</v>
      </c>
      <c r="O1046" s="85">
        <v>0</v>
      </c>
      <c r="P1046" s="388" t="s">
        <v>2038</v>
      </c>
    </row>
    <row r="1047" spans="1:16" ht="45" customHeight="1">
      <c r="A1047" s="323">
        <v>20</v>
      </c>
      <c r="B1047" s="394" t="s">
        <v>1820</v>
      </c>
      <c r="C1047" s="367" t="s">
        <v>2040</v>
      </c>
      <c r="D1047" s="65" t="s">
        <v>330</v>
      </c>
      <c r="E1047" s="65" t="s">
        <v>694</v>
      </c>
      <c r="F1047" s="371">
        <v>44680</v>
      </c>
      <c r="G1047" s="470">
        <v>45019</v>
      </c>
      <c r="H1047" s="73">
        <v>23706768.370000001</v>
      </c>
      <c r="I1047" s="73">
        <v>23706768.370000001</v>
      </c>
      <c r="J1047" s="73"/>
      <c r="K1047" s="85"/>
      <c r="L1047" s="85">
        <v>0</v>
      </c>
      <c r="M1047" s="85">
        <v>0</v>
      </c>
      <c r="N1047" s="85">
        <v>0</v>
      </c>
      <c r="O1047" s="85">
        <v>0</v>
      </c>
      <c r="P1047" s="388" t="s">
        <v>689</v>
      </c>
    </row>
    <row r="1048" spans="1:16" ht="93.75">
      <c r="A1048" s="323">
        <v>21</v>
      </c>
      <c r="B1048" s="394" t="s">
        <v>1820</v>
      </c>
      <c r="C1048" s="367" t="s">
        <v>691</v>
      </c>
      <c r="D1048" s="65" t="s">
        <v>688</v>
      </c>
      <c r="E1048" s="65" t="s">
        <v>690</v>
      </c>
      <c r="F1048" s="371">
        <v>44537</v>
      </c>
      <c r="G1048" s="470">
        <v>44739</v>
      </c>
      <c r="H1048" s="73">
        <v>377364</v>
      </c>
      <c r="I1048" s="73">
        <v>0</v>
      </c>
      <c r="J1048" s="73"/>
      <c r="K1048" s="85"/>
      <c r="L1048" s="85">
        <v>377364</v>
      </c>
      <c r="M1048" s="85">
        <v>0</v>
      </c>
      <c r="N1048" s="85">
        <v>0</v>
      </c>
      <c r="O1048" s="85">
        <v>0</v>
      </c>
      <c r="P1048" s="388" t="s">
        <v>689</v>
      </c>
    </row>
    <row r="1049" spans="1:16" ht="45" customHeight="1">
      <c r="A1049" s="323">
        <v>22</v>
      </c>
      <c r="B1049" s="394" t="s">
        <v>1820</v>
      </c>
      <c r="C1049" s="367" t="s">
        <v>2041</v>
      </c>
      <c r="D1049" s="65" t="s">
        <v>397</v>
      </c>
      <c r="E1049" s="65" t="s">
        <v>2036</v>
      </c>
      <c r="F1049" s="371">
        <v>44621</v>
      </c>
      <c r="G1049" s="470">
        <v>44930</v>
      </c>
      <c r="H1049" s="73">
        <v>565397.23</v>
      </c>
      <c r="I1049" s="73">
        <v>131910.51</v>
      </c>
      <c r="J1049" s="73"/>
      <c r="K1049" s="85"/>
      <c r="L1049" s="85">
        <v>433486.72</v>
      </c>
      <c r="M1049" s="85">
        <v>0</v>
      </c>
      <c r="N1049" s="85">
        <v>0</v>
      </c>
      <c r="O1049" s="85">
        <v>0</v>
      </c>
      <c r="P1049" s="388" t="s">
        <v>689</v>
      </c>
    </row>
    <row r="1050" spans="1:16" ht="45" customHeight="1">
      <c r="A1050" s="64">
        <v>23</v>
      </c>
      <c r="B1050" s="394" t="s">
        <v>1820</v>
      </c>
      <c r="C1050" s="367" t="s">
        <v>2042</v>
      </c>
      <c r="D1050" s="65" t="s">
        <v>36</v>
      </c>
      <c r="E1050" s="65" t="s">
        <v>2036</v>
      </c>
      <c r="F1050" s="371">
        <v>44795</v>
      </c>
      <c r="G1050" s="371">
        <v>44930</v>
      </c>
      <c r="H1050" s="73">
        <v>12424607.67</v>
      </c>
      <c r="I1050" s="73">
        <v>12424607.67</v>
      </c>
      <c r="J1050" s="73"/>
      <c r="K1050" s="85"/>
      <c r="L1050" s="85">
        <v>0</v>
      </c>
      <c r="M1050" s="85">
        <v>0</v>
      </c>
      <c r="N1050" s="85">
        <v>0</v>
      </c>
      <c r="O1050" s="85">
        <v>0</v>
      </c>
      <c r="P1050" s="388" t="s">
        <v>689</v>
      </c>
    </row>
    <row r="1051" spans="1:16" s="1" customFormat="1" ht="45" customHeight="1">
      <c r="A1051" s="551" t="s">
        <v>20</v>
      </c>
      <c r="B1051" s="551"/>
      <c r="C1051" s="551"/>
      <c r="D1051" s="551"/>
      <c r="E1051" s="551"/>
      <c r="F1051" s="551"/>
      <c r="G1051" s="551"/>
      <c r="H1051" s="80">
        <f t="shared" ref="H1051:O1051" si="55">SUM(H1028:H1050)</f>
        <v>1973448403.8099999</v>
      </c>
      <c r="I1051" s="80">
        <f t="shared" si="55"/>
        <v>817866750.46000004</v>
      </c>
      <c r="J1051" s="80">
        <f t="shared" si="55"/>
        <v>0</v>
      </c>
      <c r="K1051" s="80">
        <f t="shared" si="55"/>
        <v>0</v>
      </c>
      <c r="L1051" s="80">
        <f t="shared" si="55"/>
        <v>283358789.35000002</v>
      </c>
      <c r="M1051" s="80">
        <f t="shared" si="55"/>
        <v>314906012.07999998</v>
      </c>
      <c r="N1051" s="80">
        <f t="shared" si="55"/>
        <v>212900000</v>
      </c>
      <c r="O1051" s="80">
        <f t="shared" si="55"/>
        <v>146121538.29999998</v>
      </c>
      <c r="P1051" s="385"/>
    </row>
    <row r="1052" spans="1:16" s="20" customFormat="1" ht="45" customHeight="1">
      <c r="A1052" s="553"/>
      <c r="B1052" s="552"/>
      <c r="C1052" s="552"/>
      <c r="D1052" s="552"/>
      <c r="E1052" s="552"/>
      <c r="F1052" s="552"/>
      <c r="G1052" s="552"/>
      <c r="H1052" s="552"/>
      <c r="I1052" s="552"/>
      <c r="J1052" s="552"/>
      <c r="K1052" s="552"/>
      <c r="L1052" s="552"/>
      <c r="M1052" s="552"/>
      <c r="N1052" s="552"/>
      <c r="O1052" s="552"/>
      <c r="P1052" s="554"/>
    </row>
    <row r="1053" spans="1:16" s="20" customFormat="1" ht="45" customHeight="1">
      <c r="A1053" s="561" t="s">
        <v>537</v>
      </c>
      <c r="B1053" s="561"/>
      <c r="C1053" s="561"/>
      <c r="D1053" s="561"/>
      <c r="E1053" s="561"/>
      <c r="F1053" s="561"/>
      <c r="G1053" s="561"/>
      <c r="H1053" s="561"/>
      <c r="I1053" s="561"/>
      <c r="J1053" s="561"/>
      <c r="K1053" s="561"/>
      <c r="L1053" s="561"/>
      <c r="M1053" s="561"/>
      <c r="N1053" s="561"/>
      <c r="O1053" s="561"/>
      <c r="P1053" s="561"/>
    </row>
    <row r="1054" spans="1:16" s="20" customFormat="1" ht="45" customHeight="1">
      <c r="A1054" s="111">
        <v>1</v>
      </c>
      <c r="B1054" s="507" t="s">
        <v>39</v>
      </c>
      <c r="C1054" s="443" t="s">
        <v>2763</v>
      </c>
      <c r="D1054" s="111" t="s">
        <v>2764</v>
      </c>
      <c r="E1054" s="392" t="s">
        <v>252</v>
      </c>
      <c r="F1054" s="471">
        <v>2021</v>
      </c>
      <c r="G1054" s="471">
        <v>2026</v>
      </c>
      <c r="H1054" s="112">
        <v>21000000000</v>
      </c>
      <c r="I1054" s="112">
        <v>118750</v>
      </c>
      <c r="J1054" s="112">
        <v>3203811000</v>
      </c>
      <c r="K1054" s="113"/>
      <c r="L1054" s="113"/>
      <c r="M1054" s="113"/>
      <c r="N1054" s="113"/>
      <c r="O1054" s="113"/>
      <c r="P1054" s="398"/>
    </row>
    <row r="1055" spans="1:16" s="20" customFormat="1" ht="45" customHeight="1">
      <c r="A1055" s="111">
        <v>2</v>
      </c>
      <c r="B1055" s="507" t="s">
        <v>39</v>
      </c>
      <c r="C1055" s="443" t="s">
        <v>2765</v>
      </c>
      <c r="D1055" s="111" t="s">
        <v>2764</v>
      </c>
      <c r="E1055" s="392" t="s">
        <v>2766</v>
      </c>
      <c r="F1055" s="471">
        <v>2022</v>
      </c>
      <c r="G1055" s="471">
        <v>2023</v>
      </c>
      <c r="H1055" s="112">
        <v>10000000</v>
      </c>
      <c r="I1055" s="112">
        <v>100000</v>
      </c>
      <c r="J1055" s="112">
        <v>9900000</v>
      </c>
      <c r="K1055" s="113"/>
      <c r="L1055" s="113"/>
      <c r="M1055" s="113"/>
      <c r="N1055" s="113"/>
      <c r="O1055" s="113"/>
      <c r="P1055" s="398"/>
    </row>
    <row r="1056" spans="1:16" s="20" customFormat="1" ht="45" customHeight="1">
      <c r="A1056" s="111">
        <v>3</v>
      </c>
      <c r="B1056" s="507" t="s">
        <v>39</v>
      </c>
      <c r="C1056" s="369" t="s">
        <v>2767</v>
      </c>
      <c r="D1056" s="111" t="s">
        <v>2764</v>
      </c>
      <c r="E1056" s="392" t="s">
        <v>2766</v>
      </c>
      <c r="F1056" s="375">
        <v>2022</v>
      </c>
      <c r="G1056" s="375">
        <v>2024</v>
      </c>
      <c r="H1056" s="79">
        <v>21000000</v>
      </c>
      <c r="I1056" s="79">
        <v>210000</v>
      </c>
      <c r="J1056" s="79">
        <v>10000000</v>
      </c>
      <c r="K1056" s="113"/>
      <c r="L1056" s="113"/>
      <c r="M1056" s="113"/>
      <c r="N1056" s="113"/>
      <c r="O1056" s="113"/>
      <c r="P1056" s="398"/>
    </row>
    <row r="1057" spans="1:16" s="20" customFormat="1" ht="45" customHeight="1">
      <c r="A1057" s="111">
        <v>4</v>
      </c>
      <c r="B1057" s="507" t="s">
        <v>39</v>
      </c>
      <c r="C1057" s="369" t="s">
        <v>2768</v>
      </c>
      <c r="D1057" s="111" t="s">
        <v>2764</v>
      </c>
      <c r="E1057" s="392" t="s">
        <v>2766</v>
      </c>
      <c r="F1057" s="375">
        <v>2022</v>
      </c>
      <c r="G1057" s="375">
        <v>2024</v>
      </c>
      <c r="H1057" s="79">
        <v>500000000</v>
      </c>
      <c r="I1057" s="79">
        <v>0</v>
      </c>
      <c r="J1057" s="79">
        <v>250000000</v>
      </c>
      <c r="K1057" s="113"/>
      <c r="L1057" s="113"/>
      <c r="M1057" s="113"/>
      <c r="N1057" s="113"/>
      <c r="O1057" s="113"/>
      <c r="P1057" s="398"/>
    </row>
    <row r="1058" spans="1:16" s="20" customFormat="1" ht="45" customHeight="1">
      <c r="A1058" s="111">
        <v>5</v>
      </c>
      <c r="B1058" s="507" t="s">
        <v>39</v>
      </c>
      <c r="C1058" s="369" t="s">
        <v>2769</v>
      </c>
      <c r="D1058" s="111" t="s">
        <v>2764</v>
      </c>
      <c r="E1058" s="392" t="s">
        <v>2766</v>
      </c>
      <c r="F1058" s="375">
        <v>2023</v>
      </c>
      <c r="G1058" s="375">
        <v>2024</v>
      </c>
      <c r="H1058" s="79">
        <v>29500000</v>
      </c>
      <c r="I1058" s="79">
        <v>0</v>
      </c>
      <c r="J1058" s="79">
        <v>20650000</v>
      </c>
      <c r="K1058" s="113"/>
      <c r="L1058" s="113"/>
      <c r="M1058" s="113"/>
      <c r="N1058" s="113"/>
      <c r="O1058" s="113"/>
      <c r="P1058" s="398"/>
    </row>
    <row r="1059" spans="1:16" s="20" customFormat="1" ht="45" customHeight="1">
      <c r="A1059" s="111">
        <v>6</v>
      </c>
      <c r="B1059" s="507" t="s">
        <v>39</v>
      </c>
      <c r="C1059" s="369" t="s">
        <v>2770</v>
      </c>
      <c r="D1059" s="111" t="s">
        <v>2764</v>
      </c>
      <c r="E1059" s="392" t="s">
        <v>2766</v>
      </c>
      <c r="F1059" s="375">
        <v>2023</v>
      </c>
      <c r="G1059" s="375">
        <v>2023</v>
      </c>
      <c r="H1059" s="79">
        <v>8000000</v>
      </c>
      <c r="I1059" s="79">
        <v>0</v>
      </c>
      <c r="J1059" s="79">
        <v>8000000</v>
      </c>
      <c r="K1059" s="113"/>
      <c r="L1059" s="113"/>
      <c r="M1059" s="113"/>
      <c r="N1059" s="113"/>
      <c r="O1059" s="113"/>
      <c r="P1059" s="398"/>
    </row>
    <row r="1060" spans="1:16" s="20" customFormat="1" ht="45" customHeight="1">
      <c r="A1060" s="111">
        <v>7</v>
      </c>
      <c r="B1060" s="507" t="s">
        <v>39</v>
      </c>
      <c r="C1060" s="369" t="s">
        <v>2771</v>
      </c>
      <c r="D1060" s="111" t="s">
        <v>2764</v>
      </c>
      <c r="E1060" s="392" t="s">
        <v>2772</v>
      </c>
      <c r="F1060" s="375">
        <v>2023</v>
      </c>
      <c r="G1060" s="375">
        <v>2024</v>
      </c>
      <c r="H1060" s="79">
        <v>10000000</v>
      </c>
      <c r="I1060" s="79">
        <v>0</v>
      </c>
      <c r="J1060" s="79">
        <v>7500000</v>
      </c>
      <c r="K1060" s="113"/>
      <c r="L1060" s="113"/>
      <c r="M1060" s="113"/>
      <c r="N1060" s="113"/>
      <c r="O1060" s="113"/>
      <c r="P1060" s="398"/>
    </row>
    <row r="1061" spans="1:16" s="20" customFormat="1" ht="45" customHeight="1">
      <c r="A1061" s="111">
        <v>8</v>
      </c>
      <c r="B1061" s="507" t="s">
        <v>39</v>
      </c>
      <c r="C1061" s="369" t="s">
        <v>2773</v>
      </c>
      <c r="D1061" s="111" t="s">
        <v>2764</v>
      </c>
      <c r="E1061" s="392" t="s">
        <v>2766</v>
      </c>
      <c r="F1061" s="375">
        <v>2021</v>
      </c>
      <c r="G1061" s="375">
        <v>2024</v>
      </c>
      <c r="H1061" s="79">
        <v>170000000</v>
      </c>
      <c r="I1061" s="79">
        <v>23030998</v>
      </c>
      <c r="J1061" s="79">
        <v>86970000</v>
      </c>
      <c r="K1061" s="113"/>
      <c r="L1061" s="113"/>
      <c r="M1061" s="113"/>
      <c r="N1061" s="113"/>
      <c r="O1061" s="113"/>
      <c r="P1061" s="398"/>
    </row>
    <row r="1062" spans="1:16" s="20" customFormat="1" ht="45" customHeight="1">
      <c r="A1062" s="111">
        <v>9</v>
      </c>
      <c r="B1062" s="507" t="s">
        <v>39</v>
      </c>
      <c r="C1062" s="369" t="s">
        <v>2774</v>
      </c>
      <c r="D1062" s="111" t="s">
        <v>2764</v>
      </c>
      <c r="E1062" s="392" t="s">
        <v>2766</v>
      </c>
      <c r="F1062" s="375">
        <v>2023</v>
      </c>
      <c r="G1062" s="375">
        <v>2024</v>
      </c>
      <c r="H1062" s="79">
        <v>7500000</v>
      </c>
      <c r="I1062" s="79">
        <v>0</v>
      </c>
      <c r="J1062" s="79">
        <v>5000000</v>
      </c>
      <c r="K1062" s="113"/>
      <c r="L1062" s="113"/>
      <c r="M1062" s="113"/>
      <c r="N1062" s="113"/>
      <c r="O1062" s="113"/>
      <c r="P1062" s="398"/>
    </row>
    <row r="1063" spans="1:16" s="20" customFormat="1" ht="45" customHeight="1">
      <c r="A1063" s="111">
        <v>10</v>
      </c>
      <c r="B1063" s="507" t="s">
        <v>39</v>
      </c>
      <c r="C1063" s="369" t="s">
        <v>2775</v>
      </c>
      <c r="D1063" s="111" t="s">
        <v>2764</v>
      </c>
      <c r="E1063" s="392" t="s">
        <v>2766</v>
      </c>
      <c r="F1063" s="375">
        <v>2023</v>
      </c>
      <c r="G1063" s="375">
        <v>2024</v>
      </c>
      <c r="H1063" s="79">
        <v>7500000</v>
      </c>
      <c r="I1063" s="79">
        <v>0</v>
      </c>
      <c r="J1063" s="79">
        <v>5000000</v>
      </c>
      <c r="K1063" s="113"/>
      <c r="L1063" s="113"/>
      <c r="M1063" s="113"/>
      <c r="N1063" s="113"/>
      <c r="O1063" s="113"/>
      <c r="P1063" s="398"/>
    </row>
    <row r="1064" spans="1:16" s="20" customFormat="1" ht="45" customHeight="1">
      <c r="A1064" s="111">
        <v>11</v>
      </c>
      <c r="B1064" s="507" t="s">
        <v>39</v>
      </c>
      <c r="C1064" s="369" t="s">
        <v>2776</v>
      </c>
      <c r="D1064" s="111" t="s">
        <v>2764</v>
      </c>
      <c r="E1064" s="392" t="s">
        <v>2766</v>
      </c>
      <c r="F1064" s="375">
        <v>2023</v>
      </c>
      <c r="G1064" s="375">
        <v>2023</v>
      </c>
      <c r="H1064" s="79">
        <v>1500000</v>
      </c>
      <c r="I1064" s="79">
        <v>0</v>
      </c>
      <c r="J1064" s="79">
        <v>1500000</v>
      </c>
      <c r="K1064" s="113"/>
      <c r="L1064" s="113"/>
      <c r="M1064" s="113"/>
      <c r="N1064" s="113"/>
      <c r="O1064" s="113"/>
      <c r="P1064" s="398"/>
    </row>
    <row r="1065" spans="1:16" s="20" customFormat="1" ht="45" customHeight="1">
      <c r="A1065" s="111">
        <v>12</v>
      </c>
      <c r="B1065" s="507" t="s">
        <v>39</v>
      </c>
      <c r="C1065" s="369" t="s">
        <v>2777</v>
      </c>
      <c r="D1065" s="111" t="s">
        <v>251</v>
      </c>
      <c r="E1065" s="392" t="s">
        <v>252</v>
      </c>
      <c r="F1065" s="472">
        <v>2021</v>
      </c>
      <c r="G1065" s="472">
        <v>2023</v>
      </c>
      <c r="H1065" s="79">
        <v>80000000</v>
      </c>
      <c r="I1065" s="79">
        <v>8468250</v>
      </c>
      <c r="J1065" s="79">
        <v>71500000</v>
      </c>
      <c r="K1065" s="113"/>
      <c r="L1065" s="113"/>
      <c r="M1065" s="113"/>
      <c r="N1065" s="113"/>
      <c r="O1065" s="113"/>
      <c r="P1065" s="398"/>
    </row>
    <row r="1066" spans="1:16" s="20" customFormat="1" ht="45" customHeight="1">
      <c r="A1066" s="551" t="s">
        <v>20</v>
      </c>
      <c r="B1066" s="551"/>
      <c r="C1066" s="551"/>
      <c r="D1066" s="551"/>
      <c r="E1066" s="551"/>
      <c r="F1066" s="551"/>
      <c r="G1066" s="551"/>
      <c r="H1066" s="114">
        <f>SUM(H1053:H1065)</f>
        <v>21845000000</v>
      </c>
      <c r="I1066" s="114">
        <f t="shared" ref="I1066:O1066" si="56">SUM(I1053:I1065)</f>
        <v>31927998</v>
      </c>
      <c r="J1066" s="114">
        <f t="shared" si="56"/>
        <v>3679831000</v>
      </c>
      <c r="K1066" s="114">
        <f t="shared" si="56"/>
        <v>0</v>
      </c>
      <c r="L1066" s="114">
        <f t="shared" si="56"/>
        <v>0</v>
      </c>
      <c r="M1066" s="114">
        <f t="shared" si="56"/>
        <v>0</v>
      </c>
      <c r="N1066" s="114">
        <f t="shared" si="56"/>
        <v>0</v>
      </c>
      <c r="O1066" s="114">
        <f t="shared" si="56"/>
        <v>0</v>
      </c>
      <c r="P1066" s="415"/>
    </row>
    <row r="1067" spans="1:16" s="20" customFormat="1" ht="45" customHeight="1">
      <c r="A1067" s="71"/>
      <c r="B1067" s="393"/>
      <c r="C1067" s="393"/>
      <c r="D1067" s="71"/>
      <c r="E1067" s="393"/>
      <c r="F1067" s="473"/>
      <c r="G1067" s="473"/>
      <c r="H1067" s="71"/>
      <c r="I1067" s="71"/>
      <c r="J1067" s="71"/>
      <c r="K1067" s="71"/>
      <c r="L1067" s="71"/>
      <c r="M1067" s="71"/>
      <c r="N1067" s="71"/>
      <c r="O1067" s="71"/>
      <c r="P1067" s="399"/>
    </row>
    <row r="1068" spans="1:16" s="42" customFormat="1" ht="45" customHeight="1">
      <c r="A1068" s="561" t="s">
        <v>19</v>
      </c>
      <c r="B1068" s="561"/>
      <c r="C1068" s="561"/>
      <c r="D1068" s="561"/>
      <c r="E1068" s="561"/>
      <c r="F1068" s="561"/>
      <c r="G1068" s="585"/>
      <c r="H1068" s="585"/>
      <c r="I1068" s="585"/>
      <c r="J1068" s="585"/>
      <c r="K1068" s="561"/>
      <c r="L1068" s="561"/>
      <c r="M1068" s="561"/>
      <c r="N1068" s="561"/>
      <c r="O1068" s="561"/>
      <c r="P1068" s="561"/>
    </row>
    <row r="1069" spans="1:16" s="42" customFormat="1" ht="69" customHeight="1">
      <c r="A1069" s="61">
        <v>1</v>
      </c>
      <c r="B1069" s="506" t="s">
        <v>24</v>
      </c>
      <c r="C1069" s="427" t="s">
        <v>1981</v>
      </c>
      <c r="D1069" s="62" t="s">
        <v>1981</v>
      </c>
      <c r="E1069" s="62" t="s">
        <v>136</v>
      </c>
      <c r="F1069" s="517">
        <v>2023</v>
      </c>
      <c r="G1069" s="518">
        <v>2023</v>
      </c>
      <c r="H1069" s="112">
        <v>200000</v>
      </c>
      <c r="I1069" s="112"/>
      <c r="J1069" s="516"/>
      <c r="K1069" s="514"/>
      <c r="L1069" s="91"/>
      <c r="M1069" s="91"/>
      <c r="N1069" s="91"/>
      <c r="O1069" s="91"/>
      <c r="P1069" s="403"/>
    </row>
    <row r="1070" spans="1:16" s="42" customFormat="1" ht="55.5" customHeight="1">
      <c r="A1070" s="61">
        <v>2</v>
      </c>
      <c r="B1070" s="506" t="s">
        <v>24</v>
      </c>
      <c r="C1070" s="427" t="s">
        <v>1982</v>
      </c>
      <c r="D1070" s="62" t="s">
        <v>1982</v>
      </c>
      <c r="E1070" s="62" t="s">
        <v>136</v>
      </c>
      <c r="F1070" s="517">
        <v>2023</v>
      </c>
      <c r="G1070" s="518">
        <v>2023</v>
      </c>
      <c r="H1070" s="79">
        <v>100000</v>
      </c>
      <c r="I1070" s="79"/>
      <c r="J1070" s="516"/>
      <c r="K1070" s="515"/>
      <c r="L1070" s="63"/>
      <c r="M1070" s="63"/>
      <c r="N1070" s="63"/>
      <c r="O1070" s="63"/>
      <c r="P1070" s="403"/>
    </row>
    <row r="1071" spans="1:16" s="42" customFormat="1" ht="66.75" customHeight="1">
      <c r="A1071" s="61">
        <v>3</v>
      </c>
      <c r="B1071" s="506" t="s">
        <v>24</v>
      </c>
      <c r="C1071" s="427" t="s">
        <v>1983</v>
      </c>
      <c r="D1071" s="62" t="s">
        <v>1983</v>
      </c>
      <c r="E1071" s="62" t="s">
        <v>136</v>
      </c>
      <c r="F1071" s="517">
        <v>2023</v>
      </c>
      <c r="G1071" s="518">
        <v>2023</v>
      </c>
      <c r="H1071" s="112">
        <v>200000</v>
      </c>
      <c r="I1071" s="112"/>
      <c r="J1071" s="516"/>
      <c r="K1071" s="515"/>
      <c r="L1071" s="63"/>
      <c r="M1071" s="63"/>
      <c r="N1071" s="63"/>
      <c r="O1071" s="63"/>
      <c r="P1071" s="403"/>
    </row>
    <row r="1072" spans="1:16" s="42" customFormat="1" ht="55.5" customHeight="1">
      <c r="A1072" s="61">
        <v>4</v>
      </c>
      <c r="B1072" s="506" t="s">
        <v>24</v>
      </c>
      <c r="C1072" s="427" t="s">
        <v>1984</v>
      </c>
      <c r="D1072" s="62" t="s">
        <v>1984</v>
      </c>
      <c r="E1072" s="62" t="s">
        <v>136</v>
      </c>
      <c r="F1072" s="517">
        <v>2023</v>
      </c>
      <c r="G1072" s="518">
        <v>2023</v>
      </c>
      <c r="H1072" s="79">
        <v>200000</v>
      </c>
      <c r="I1072" s="79"/>
      <c r="J1072" s="516"/>
      <c r="K1072" s="515"/>
      <c r="L1072" s="63"/>
      <c r="M1072" s="63"/>
      <c r="N1072" s="63"/>
      <c r="O1072" s="63"/>
      <c r="P1072" s="403"/>
    </row>
    <row r="1073" spans="1:16" s="42" customFormat="1" ht="55.5" customHeight="1">
      <c r="A1073" s="61">
        <v>5</v>
      </c>
      <c r="B1073" s="506" t="s">
        <v>24</v>
      </c>
      <c r="C1073" s="427" t="s">
        <v>2661</v>
      </c>
      <c r="D1073" s="62" t="s">
        <v>1985</v>
      </c>
      <c r="E1073" s="62" t="s">
        <v>136</v>
      </c>
      <c r="F1073" s="517">
        <v>2023</v>
      </c>
      <c r="G1073" s="518">
        <v>2025</v>
      </c>
      <c r="H1073" s="112">
        <v>120000000</v>
      </c>
      <c r="I1073" s="112"/>
      <c r="J1073" s="516"/>
      <c r="K1073" s="515"/>
      <c r="L1073" s="63"/>
      <c r="M1073" s="63"/>
      <c r="N1073" s="63"/>
      <c r="O1073" s="63"/>
      <c r="P1073" s="416"/>
    </row>
    <row r="1074" spans="1:16" s="42" customFormat="1" ht="55.5" customHeight="1">
      <c r="A1074" s="61">
        <v>6</v>
      </c>
      <c r="B1074" s="506" t="s">
        <v>24</v>
      </c>
      <c r="C1074" s="427" t="s">
        <v>1986</v>
      </c>
      <c r="D1074" s="62" t="s">
        <v>1986</v>
      </c>
      <c r="E1074" s="62" t="s">
        <v>136</v>
      </c>
      <c r="F1074" s="517">
        <v>2017</v>
      </c>
      <c r="G1074" s="518">
        <v>2026</v>
      </c>
      <c r="H1074" s="79">
        <v>60000000</v>
      </c>
      <c r="I1074" s="79"/>
      <c r="J1074" s="516"/>
      <c r="K1074" s="515"/>
      <c r="L1074" s="63"/>
      <c r="M1074" s="63"/>
      <c r="N1074" s="63"/>
      <c r="O1074" s="63"/>
      <c r="P1074" s="416"/>
    </row>
    <row r="1075" spans="1:16" s="42" customFormat="1" ht="55.5" customHeight="1">
      <c r="A1075" s="61">
        <v>7</v>
      </c>
      <c r="B1075" s="506" t="s">
        <v>24</v>
      </c>
      <c r="C1075" s="427" t="s">
        <v>184</v>
      </c>
      <c r="D1075" s="62" t="s">
        <v>184</v>
      </c>
      <c r="E1075" s="62" t="s">
        <v>136</v>
      </c>
      <c r="F1075" s="517">
        <v>2020</v>
      </c>
      <c r="G1075" s="518">
        <v>2025</v>
      </c>
      <c r="H1075" s="112">
        <v>45000000</v>
      </c>
      <c r="I1075" s="112"/>
      <c r="J1075" s="516"/>
      <c r="K1075" s="515"/>
      <c r="L1075" s="63"/>
      <c r="M1075" s="63"/>
      <c r="N1075" s="63"/>
      <c r="O1075" s="63"/>
      <c r="P1075" s="416"/>
    </row>
    <row r="1076" spans="1:16" s="42" customFormat="1" ht="55.5" customHeight="1">
      <c r="A1076" s="61">
        <v>8</v>
      </c>
      <c r="B1076" s="506" t="s">
        <v>24</v>
      </c>
      <c r="C1076" s="427" t="s">
        <v>185</v>
      </c>
      <c r="D1076" s="62" t="s">
        <v>185</v>
      </c>
      <c r="E1076" s="62" t="s">
        <v>136</v>
      </c>
      <c r="F1076" s="517">
        <v>2020</v>
      </c>
      <c r="G1076" s="518">
        <v>2025</v>
      </c>
      <c r="H1076" s="79">
        <v>45000000</v>
      </c>
      <c r="I1076" s="79"/>
      <c r="J1076" s="516"/>
      <c r="K1076" s="515"/>
      <c r="L1076" s="63"/>
      <c r="M1076" s="63"/>
      <c r="N1076" s="63"/>
      <c r="O1076" s="63"/>
      <c r="P1076" s="416"/>
    </row>
    <row r="1077" spans="1:16" s="42" customFormat="1" ht="55.5" customHeight="1">
      <c r="A1077" s="61">
        <v>9</v>
      </c>
      <c r="B1077" s="506" t="s">
        <v>24</v>
      </c>
      <c r="C1077" s="427" t="s">
        <v>1987</v>
      </c>
      <c r="D1077" s="62" t="s">
        <v>1987</v>
      </c>
      <c r="E1077" s="62" t="s">
        <v>136</v>
      </c>
      <c r="F1077" s="517">
        <v>2012</v>
      </c>
      <c r="G1077" s="518">
        <v>2025</v>
      </c>
      <c r="H1077" s="112">
        <v>67500000</v>
      </c>
      <c r="I1077" s="112">
        <v>182900</v>
      </c>
      <c r="J1077" s="513"/>
      <c r="K1077" s="515"/>
      <c r="L1077" s="63"/>
      <c r="M1077" s="63"/>
      <c r="N1077" s="63"/>
      <c r="O1077" s="63"/>
      <c r="P1077" s="416"/>
    </row>
    <row r="1078" spans="1:16" s="42" customFormat="1" ht="55.5" customHeight="1">
      <c r="A1078" s="61">
        <v>10</v>
      </c>
      <c r="B1078" s="506" t="s">
        <v>24</v>
      </c>
      <c r="C1078" s="427" t="s">
        <v>2662</v>
      </c>
      <c r="D1078" s="62" t="s">
        <v>1988</v>
      </c>
      <c r="E1078" s="62" t="s">
        <v>136</v>
      </c>
      <c r="F1078" s="517">
        <v>2022</v>
      </c>
      <c r="G1078" s="518">
        <v>2024</v>
      </c>
      <c r="H1078" s="79">
        <v>42000000</v>
      </c>
      <c r="I1078" s="79"/>
      <c r="J1078" s="513"/>
      <c r="K1078" s="515"/>
      <c r="L1078" s="63"/>
      <c r="M1078" s="63"/>
      <c r="N1078" s="63"/>
      <c r="O1078" s="63"/>
      <c r="P1078" s="416"/>
    </row>
    <row r="1079" spans="1:16" s="42" customFormat="1" ht="55.5" customHeight="1">
      <c r="A1079" s="61">
        <v>11</v>
      </c>
      <c r="B1079" s="506" t="s">
        <v>24</v>
      </c>
      <c r="C1079" s="427" t="s">
        <v>1989</v>
      </c>
      <c r="D1079" s="62" t="s">
        <v>1989</v>
      </c>
      <c r="E1079" s="62" t="s">
        <v>136</v>
      </c>
      <c r="F1079" s="517">
        <v>2017</v>
      </c>
      <c r="G1079" s="518">
        <v>2025</v>
      </c>
      <c r="H1079" s="112">
        <v>454500000</v>
      </c>
      <c r="I1079" s="112">
        <v>744580</v>
      </c>
      <c r="J1079" s="513"/>
      <c r="K1079" s="515"/>
      <c r="L1079" s="63"/>
      <c r="M1079" s="63"/>
      <c r="N1079" s="63"/>
      <c r="O1079" s="63"/>
      <c r="P1079" s="416"/>
    </row>
    <row r="1080" spans="1:16" s="42" customFormat="1" ht="55.5" customHeight="1">
      <c r="A1080" s="61">
        <v>12</v>
      </c>
      <c r="B1080" s="506" t="s">
        <v>24</v>
      </c>
      <c r="C1080" s="427" t="s">
        <v>1990</v>
      </c>
      <c r="D1080" s="62" t="s">
        <v>1990</v>
      </c>
      <c r="E1080" s="62" t="s">
        <v>136</v>
      </c>
      <c r="F1080" s="517">
        <v>2023</v>
      </c>
      <c r="G1080" s="518">
        <v>2025</v>
      </c>
      <c r="H1080" s="79">
        <v>40000000</v>
      </c>
      <c r="I1080" s="79"/>
      <c r="J1080" s="516"/>
      <c r="K1080" s="515"/>
      <c r="L1080" s="63"/>
      <c r="M1080" s="63"/>
      <c r="N1080" s="63"/>
      <c r="O1080" s="63"/>
      <c r="P1080" s="416"/>
    </row>
    <row r="1081" spans="1:16" s="43" customFormat="1" ht="45" customHeight="1">
      <c r="A1081" s="551" t="s">
        <v>20</v>
      </c>
      <c r="B1081" s="551"/>
      <c r="C1081" s="551"/>
      <c r="D1081" s="551"/>
      <c r="E1081" s="551"/>
      <c r="F1081" s="551"/>
      <c r="G1081" s="566"/>
      <c r="H1081" s="512">
        <f>SUM(H1069:H1080)</f>
        <v>874700000</v>
      </c>
      <c r="I1081" s="512">
        <f>SUM(I1069:I1080)</f>
        <v>927480</v>
      </c>
      <c r="J1081" s="512">
        <f t="shared" ref="J1081:O1081" si="57">SUM(J1069:J1080)</f>
        <v>0</v>
      </c>
      <c r="K1081" s="114">
        <f t="shared" si="57"/>
        <v>0</v>
      </c>
      <c r="L1081" s="114">
        <f t="shared" si="57"/>
        <v>0</v>
      </c>
      <c r="M1081" s="114">
        <f t="shared" si="57"/>
        <v>0</v>
      </c>
      <c r="N1081" s="114">
        <f t="shared" si="57"/>
        <v>0</v>
      </c>
      <c r="O1081" s="114">
        <f t="shared" si="57"/>
        <v>0</v>
      </c>
      <c r="P1081" s="415"/>
    </row>
    <row r="1082" spans="1:16" s="49" customFormat="1" ht="51.75" customHeight="1">
      <c r="A1082" s="553"/>
      <c r="B1082" s="552"/>
      <c r="C1082" s="552"/>
      <c r="D1082" s="552"/>
      <c r="E1082" s="552"/>
      <c r="F1082" s="552"/>
      <c r="G1082" s="552"/>
      <c r="H1082" s="552"/>
      <c r="I1082" s="552"/>
      <c r="J1082" s="552"/>
      <c r="K1082" s="552"/>
      <c r="L1082" s="552"/>
      <c r="M1082" s="552"/>
      <c r="N1082" s="552"/>
      <c r="O1082" s="552"/>
      <c r="P1082" s="554"/>
    </row>
    <row r="1083" spans="1:16" ht="45" customHeight="1">
      <c r="A1083" s="561" t="s">
        <v>50</v>
      </c>
      <c r="B1083" s="561"/>
      <c r="C1083" s="561"/>
      <c r="D1083" s="561"/>
      <c r="E1083" s="561"/>
      <c r="F1083" s="561"/>
      <c r="G1083" s="561"/>
      <c r="H1083" s="561"/>
      <c r="I1083" s="561"/>
      <c r="J1083" s="561"/>
      <c r="K1083" s="561"/>
      <c r="L1083" s="561"/>
      <c r="M1083" s="561"/>
      <c r="N1083" s="561"/>
      <c r="O1083" s="561"/>
      <c r="P1083" s="561"/>
    </row>
    <row r="1084" spans="1:16" ht="45" customHeight="1">
      <c r="A1084" s="64">
        <v>1</v>
      </c>
      <c r="B1084" s="394" t="s">
        <v>1820</v>
      </c>
      <c r="C1084" s="363" t="s">
        <v>712</v>
      </c>
      <c r="D1084" s="64" t="s">
        <v>143</v>
      </c>
      <c r="E1084" s="65" t="s">
        <v>1915</v>
      </c>
      <c r="F1084" s="372">
        <v>44645</v>
      </c>
      <c r="G1084" s="372">
        <v>45055</v>
      </c>
      <c r="H1084" s="68">
        <v>17200000</v>
      </c>
      <c r="I1084" s="68">
        <v>6360388</v>
      </c>
      <c r="J1084" s="68"/>
      <c r="K1084" s="85"/>
      <c r="L1084" s="85"/>
      <c r="M1084" s="85"/>
      <c r="N1084" s="85"/>
      <c r="O1084" s="85"/>
      <c r="P1084" s="388"/>
    </row>
    <row r="1085" spans="1:16" ht="45" customHeight="1">
      <c r="A1085" s="64">
        <v>2</v>
      </c>
      <c r="B1085" s="394" t="s">
        <v>1820</v>
      </c>
      <c r="C1085" s="363" t="s">
        <v>713</v>
      </c>
      <c r="D1085" s="64" t="s">
        <v>196</v>
      </c>
      <c r="E1085" s="65" t="s">
        <v>1915</v>
      </c>
      <c r="F1085" s="372">
        <v>44645</v>
      </c>
      <c r="G1085" s="372">
        <v>45055</v>
      </c>
      <c r="H1085" s="68">
        <v>7800000</v>
      </c>
      <c r="I1085" s="68">
        <v>106860</v>
      </c>
      <c r="J1085" s="68"/>
      <c r="K1085" s="85"/>
      <c r="L1085" s="85"/>
      <c r="M1085" s="85"/>
      <c r="N1085" s="85"/>
      <c r="O1085" s="85"/>
      <c r="P1085" s="388"/>
    </row>
    <row r="1086" spans="1:16" ht="45" customHeight="1">
      <c r="A1086" s="64">
        <v>3</v>
      </c>
      <c r="B1086" s="394" t="s">
        <v>1820</v>
      </c>
      <c r="C1086" s="363" t="s">
        <v>1916</v>
      </c>
      <c r="D1086" s="64" t="s">
        <v>417</v>
      </c>
      <c r="E1086" s="65" t="s">
        <v>1915</v>
      </c>
      <c r="F1086" s="372">
        <v>44655</v>
      </c>
      <c r="G1086" s="372">
        <v>44885</v>
      </c>
      <c r="H1086" s="68">
        <v>25960000</v>
      </c>
      <c r="I1086" s="68">
        <v>24713920</v>
      </c>
      <c r="J1086" s="68"/>
      <c r="K1086" s="85"/>
      <c r="L1086" s="85"/>
      <c r="M1086" s="85"/>
      <c r="N1086" s="85"/>
      <c r="O1086" s="85"/>
      <c r="P1086" s="388"/>
    </row>
    <row r="1087" spans="1:16" ht="45" customHeight="1">
      <c r="A1087" s="64">
        <v>4</v>
      </c>
      <c r="B1087" s="394" t="s">
        <v>1820</v>
      </c>
      <c r="C1087" s="363" t="s">
        <v>714</v>
      </c>
      <c r="D1087" s="64" t="s">
        <v>417</v>
      </c>
      <c r="E1087" s="65" t="s">
        <v>1915</v>
      </c>
      <c r="F1087" s="372">
        <v>44655</v>
      </c>
      <c r="G1087" s="372">
        <v>44825</v>
      </c>
      <c r="H1087" s="68">
        <v>12000000</v>
      </c>
      <c r="I1087" s="68">
        <v>11682000</v>
      </c>
      <c r="J1087" s="68"/>
      <c r="K1087" s="85"/>
      <c r="L1087" s="85"/>
      <c r="M1087" s="85"/>
      <c r="N1087" s="85"/>
      <c r="O1087" s="85"/>
      <c r="P1087" s="388"/>
    </row>
    <row r="1088" spans="1:16" ht="45" customHeight="1">
      <c r="A1088" s="323">
        <v>5</v>
      </c>
      <c r="B1088" s="394" t="s">
        <v>1820</v>
      </c>
      <c r="C1088" s="363" t="s">
        <v>1917</v>
      </c>
      <c r="D1088" s="64" t="s">
        <v>1918</v>
      </c>
      <c r="E1088" s="65" t="s">
        <v>1915</v>
      </c>
      <c r="F1088" s="372">
        <v>44846</v>
      </c>
      <c r="G1088" s="372">
        <v>45026</v>
      </c>
      <c r="H1088" s="68">
        <v>10160000</v>
      </c>
      <c r="I1088" s="68">
        <v>6069533.2000000002</v>
      </c>
      <c r="J1088" s="68"/>
      <c r="K1088" s="85"/>
      <c r="L1088" s="85"/>
      <c r="M1088" s="85"/>
      <c r="N1088" s="85"/>
      <c r="O1088" s="85"/>
      <c r="P1088" s="388"/>
    </row>
    <row r="1089" spans="1:16" ht="45" customHeight="1">
      <c r="A1089" s="323">
        <v>6</v>
      </c>
      <c r="B1089" s="394" t="s">
        <v>1820</v>
      </c>
      <c r="C1089" s="363" t="s">
        <v>1919</v>
      </c>
      <c r="D1089" s="64" t="s">
        <v>182</v>
      </c>
      <c r="E1089" s="65" t="s">
        <v>1915</v>
      </c>
      <c r="F1089" s="372">
        <v>44846</v>
      </c>
      <c r="G1089" s="372">
        <v>45026</v>
      </c>
      <c r="H1089" s="68">
        <v>17430750</v>
      </c>
      <c r="I1089" s="68">
        <v>6659418.04</v>
      </c>
      <c r="J1089" s="68"/>
      <c r="K1089" s="85"/>
      <c r="L1089" s="85"/>
      <c r="M1089" s="85"/>
      <c r="N1089" s="85"/>
      <c r="O1089" s="85"/>
      <c r="P1089" s="388"/>
    </row>
    <row r="1090" spans="1:16" ht="45" customHeight="1">
      <c r="A1090" s="323">
        <v>7</v>
      </c>
      <c r="B1090" s="394" t="s">
        <v>1820</v>
      </c>
      <c r="C1090" s="363" t="s">
        <v>1920</v>
      </c>
      <c r="D1090" s="64" t="s">
        <v>182</v>
      </c>
      <c r="E1090" s="65" t="s">
        <v>1915</v>
      </c>
      <c r="F1090" s="372">
        <v>44846</v>
      </c>
      <c r="G1090" s="372">
        <v>45026</v>
      </c>
      <c r="H1090" s="68">
        <v>10382250</v>
      </c>
      <c r="I1090" s="68">
        <v>5407485.8499999996</v>
      </c>
      <c r="J1090" s="68"/>
      <c r="K1090" s="85"/>
      <c r="L1090" s="85"/>
      <c r="M1090" s="85"/>
      <c r="N1090" s="85"/>
      <c r="O1090" s="85"/>
      <c r="P1090" s="388"/>
    </row>
    <row r="1091" spans="1:16" ht="45" customHeight="1">
      <c r="A1091" s="323">
        <v>8</v>
      </c>
      <c r="B1091" s="394" t="s">
        <v>1820</v>
      </c>
      <c r="C1091" s="363" t="s">
        <v>1921</v>
      </c>
      <c r="D1091" s="64" t="s">
        <v>1922</v>
      </c>
      <c r="E1091" s="65" t="s">
        <v>1915</v>
      </c>
      <c r="F1091" s="372">
        <v>44846</v>
      </c>
      <c r="G1091" s="372">
        <v>45026</v>
      </c>
      <c r="H1091" s="68">
        <v>13453750</v>
      </c>
      <c r="I1091" s="68">
        <v>9867732.6799999997</v>
      </c>
      <c r="J1091" s="68"/>
      <c r="K1091" s="85"/>
      <c r="L1091" s="85"/>
      <c r="M1091" s="85"/>
      <c r="N1091" s="85"/>
      <c r="O1091" s="85"/>
      <c r="P1091" s="388"/>
    </row>
    <row r="1092" spans="1:16" ht="45" customHeight="1">
      <c r="A1092" s="323">
        <v>9</v>
      </c>
      <c r="B1092" s="394" t="s">
        <v>1820</v>
      </c>
      <c r="C1092" s="363" t="s">
        <v>1923</v>
      </c>
      <c r="D1092" s="64" t="s">
        <v>142</v>
      </c>
      <c r="E1092" s="65" t="s">
        <v>1915</v>
      </c>
      <c r="F1092" s="372">
        <v>44846</v>
      </c>
      <c r="G1092" s="372">
        <v>45026</v>
      </c>
      <c r="H1092" s="68">
        <v>7200000</v>
      </c>
      <c r="I1092" s="68">
        <v>6166684.7999999998</v>
      </c>
      <c r="J1092" s="68"/>
      <c r="K1092" s="85"/>
      <c r="L1092" s="85"/>
      <c r="M1092" s="85"/>
      <c r="N1092" s="85"/>
      <c r="O1092" s="85"/>
      <c r="P1092" s="388"/>
    </row>
    <row r="1093" spans="1:16" ht="45" customHeight="1">
      <c r="A1093" s="323">
        <v>10</v>
      </c>
      <c r="B1093" s="394" t="s">
        <v>1820</v>
      </c>
      <c r="C1093" s="363" t="s">
        <v>1924</v>
      </c>
      <c r="D1093" s="64" t="s">
        <v>1925</v>
      </c>
      <c r="E1093" s="65" t="s">
        <v>1915</v>
      </c>
      <c r="F1093" s="372">
        <v>44846</v>
      </c>
      <c r="G1093" s="372">
        <v>45026</v>
      </c>
      <c r="H1093" s="68">
        <v>8300000</v>
      </c>
      <c r="I1093" s="68">
        <v>5719339.5</v>
      </c>
      <c r="J1093" s="68"/>
      <c r="K1093" s="85"/>
      <c r="L1093" s="85"/>
      <c r="M1093" s="85"/>
      <c r="N1093" s="85"/>
      <c r="O1093" s="85"/>
      <c r="P1093" s="388"/>
    </row>
    <row r="1094" spans="1:16" ht="45" customHeight="1">
      <c r="A1094" s="323">
        <v>11</v>
      </c>
      <c r="B1094" s="394" t="s">
        <v>1820</v>
      </c>
      <c r="C1094" s="363" t="s">
        <v>1926</v>
      </c>
      <c r="D1094" s="64" t="s">
        <v>392</v>
      </c>
      <c r="E1094" s="65" t="s">
        <v>1915</v>
      </c>
      <c r="F1094" s="372">
        <v>44846</v>
      </c>
      <c r="G1094" s="372">
        <v>45026</v>
      </c>
      <c r="H1094" s="68">
        <v>32700000</v>
      </c>
      <c r="I1094" s="68">
        <v>19664635.5</v>
      </c>
      <c r="J1094" s="68"/>
      <c r="K1094" s="85"/>
      <c r="L1094" s="85"/>
      <c r="M1094" s="85"/>
      <c r="N1094" s="85"/>
      <c r="O1094" s="85"/>
      <c r="P1094" s="388"/>
    </row>
    <row r="1095" spans="1:16" ht="45" customHeight="1">
      <c r="A1095" s="323">
        <v>12</v>
      </c>
      <c r="B1095" s="394" t="s">
        <v>1820</v>
      </c>
      <c r="C1095" s="363" t="s">
        <v>430</v>
      </c>
      <c r="D1095" s="64" t="s">
        <v>427</v>
      </c>
      <c r="E1095" s="65" t="s">
        <v>1927</v>
      </c>
      <c r="F1095" s="372">
        <v>44224</v>
      </c>
      <c r="G1095" s="372">
        <v>44804</v>
      </c>
      <c r="H1095" s="68">
        <v>76078689.849999994</v>
      </c>
      <c r="I1095" s="68">
        <v>72274755.359999999</v>
      </c>
      <c r="J1095" s="68"/>
      <c r="K1095" s="85"/>
      <c r="L1095" s="85"/>
      <c r="M1095" s="85"/>
      <c r="N1095" s="85"/>
      <c r="O1095" s="85"/>
      <c r="P1095" s="388"/>
    </row>
    <row r="1096" spans="1:16" ht="45" customHeight="1">
      <c r="A1096" s="64">
        <v>13</v>
      </c>
      <c r="B1096" s="394" t="s">
        <v>1820</v>
      </c>
      <c r="C1096" s="363" t="s">
        <v>432</v>
      </c>
      <c r="D1096" s="64" t="s">
        <v>194</v>
      </c>
      <c r="E1096" s="65" t="s">
        <v>1927</v>
      </c>
      <c r="F1096" s="372">
        <v>44053</v>
      </c>
      <c r="G1096" s="372">
        <v>44593</v>
      </c>
      <c r="H1096" s="68">
        <v>8913550</v>
      </c>
      <c r="I1096" s="68">
        <v>5793807.5</v>
      </c>
      <c r="J1096" s="68"/>
      <c r="K1096" s="85"/>
      <c r="L1096" s="85"/>
      <c r="M1096" s="85"/>
      <c r="N1096" s="85"/>
      <c r="O1096" s="85"/>
      <c r="P1096" s="388"/>
    </row>
    <row r="1097" spans="1:16" ht="45" customHeight="1">
      <c r="A1097" s="64">
        <v>14</v>
      </c>
      <c r="B1097" s="394" t="s">
        <v>1820</v>
      </c>
      <c r="C1097" s="363" t="s">
        <v>433</v>
      </c>
      <c r="D1097" s="64" t="s">
        <v>194</v>
      </c>
      <c r="E1097" s="65" t="s">
        <v>1927</v>
      </c>
      <c r="F1097" s="372">
        <v>44053</v>
      </c>
      <c r="G1097" s="372">
        <v>44593</v>
      </c>
      <c r="H1097" s="68">
        <v>18521910</v>
      </c>
      <c r="I1097" s="68">
        <v>9260955</v>
      </c>
      <c r="J1097" s="68"/>
      <c r="K1097" s="85"/>
      <c r="L1097" s="85"/>
      <c r="M1097" s="85"/>
      <c r="N1097" s="85"/>
      <c r="O1097" s="85"/>
      <c r="P1097" s="388"/>
    </row>
    <row r="1098" spans="1:16" ht="45" customHeight="1">
      <c r="A1098" s="64">
        <v>15</v>
      </c>
      <c r="B1098" s="394" t="s">
        <v>1820</v>
      </c>
      <c r="C1098" s="363" t="s">
        <v>434</v>
      </c>
      <c r="D1098" s="64" t="s">
        <v>196</v>
      </c>
      <c r="E1098" s="65" t="s">
        <v>1927</v>
      </c>
      <c r="F1098" s="372">
        <v>44053</v>
      </c>
      <c r="G1098" s="372">
        <v>44593</v>
      </c>
      <c r="H1098" s="68">
        <v>13200000</v>
      </c>
      <c r="I1098" s="68">
        <v>9240000</v>
      </c>
      <c r="J1098" s="68"/>
      <c r="K1098" s="85"/>
      <c r="L1098" s="85"/>
      <c r="M1098" s="85"/>
      <c r="N1098" s="85"/>
      <c r="O1098" s="85"/>
      <c r="P1098" s="388"/>
    </row>
    <row r="1099" spans="1:16" ht="45" customHeight="1">
      <c r="A1099" s="323">
        <v>16</v>
      </c>
      <c r="B1099" s="394" t="s">
        <v>1820</v>
      </c>
      <c r="C1099" s="363" t="s">
        <v>435</v>
      </c>
      <c r="D1099" s="64" t="s">
        <v>204</v>
      </c>
      <c r="E1099" s="65" t="s">
        <v>1927</v>
      </c>
      <c r="F1099" s="372">
        <v>44053</v>
      </c>
      <c r="G1099" s="372">
        <v>44593</v>
      </c>
      <c r="H1099" s="68">
        <v>7300000</v>
      </c>
      <c r="I1099" s="68">
        <v>2555000</v>
      </c>
      <c r="J1099" s="68"/>
      <c r="K1099" s="85"/>
      <c r="L1099" s="85"/>
      <c r="M1099" s="85"/>
      <c r="N1099" s="85"/>
      <c r="O1099" s="85"/>
      <c r="P1099" s="388"/>
    </row>
    <row r="1100" spans="1:16" ht="45" customHeight="1">
      <c r="A1100" s="323">
        <v>17</v>
      </c>
      <c r="B1100" s="394" t="s">
        <v>1820</v>
      </c>
      <c r="C1100" s="363" t="s">
        <v>436</v>
      </c>
      <c r="D1100" s="64" t="s">
        <v>183</v>
      </c>
      <c r="E1100" s="65" t="s">
        <v>1927</v>
      </c>
      <c r="F1100" s="372">
        <v>44053</v>
      </c>
      <c r="G1100" s="372">
        <v>44563</v>
      </c>
      <c r="H1100" s="68">
        <v>38930000</v>
      </c>
      <c r="I1100" s="68">
        <v>38540700</v>
      </c>
      <c r="J1100" s="68"/>
      <c r="K1100" s="85"/>
      <c r="L1100" s="85"/>
      <c r="M1100" s="85"/>
      <c r="N1100" s="85"/>
      <c r="O1100" s="85"/>
      <c r="P1100" s="388"/>
    </row>
    <row r="1101" spans="1:16" ht="45" customHeight="1">
      <c r="A1101" s="323">
        <v>18</v>
      </c>
      <c r="B1101" s="394" t="s">
        <v>1820</v>
      </c>
      <c r="C1101" s="363" t="s">
        <v>437</v>
      </c>
      <c r="D1101" s="64" t="s">
        <v>428</v>
      </c>
      <c r="E1101" s="65" t="s">
        <v>1927</v>
      </c>
      <c r="F1101" s="372">
        <v>44053</v>
      </c>
      <c r="G1101" s="372">
        <v>44563</v>
      </c>
      <c r="H1101" s="68">
        <v>35487000</v>
      </c>
      <c r="I1101" s="68">
        <v>26615250</v>
      </c>
      <c r="J1101" s="68"/>
      <c r="K1101" s="85"/>
      <c r="L1101" s="85"/>
      <c r="M1101" s="85"/>
      <c r="N1101" s="85"/>
      <c r="O1101" s="85"/>
      <c r="P1101" s="388"/>
    </row>
    <row r="1102" spans="1:16" ht="45" customHeight="1">
      <c r="A1102" s="323">
        <v>19</v>
      </c>
      <c r="B1102" s="394" t="s">
        <v>1820</v>
      </c>
      <c r="C1102" s="363" t="s">
        <v>438</v>
      </c>
      <c r="D1102" s="64" t="s">
        <v>394</v>
      </c>
      <c r="E1102" s="65" t="s">
        <v>1927</v>
      </c>
      <c r="F1102" s="372">
        <v>44053</v>
      </c>
      <c r="G1102" s="372">
        <v>44563</v>
      </c>
      <c r="H1102" s="68">
        <v>36450000</v>
      </c>
      <c r="I1102" s="68">
        <v>32805000</v>
      </c>
      <c r="J1102" s="68"/>
      <c r="K1102" s="85"/>
      <c r="L1102" s="85"/>
      <c r="M1102" s="85"/>
      <c r="N1102" s="85"/>
      <c r="O1102" s="85"/>
      <c r="P1102" s="388"/>
    </row>
    <row r="1103" spans="1:16" ht="45" customHeight="1">
      <c r="A1103" s="323">
        <v>20</v>
      </c>
      <c r="B1103" s="394" t="s">
        <v>1820</v>
      </c>
      <c r="C1103" s="363" t="s">
        <v>439</v>
      </c>
      <c r="D1103" s="64" t="s">
        <v>365</v>
      </c>
      <c r="E1103" s="65" t="s">
        <v>1927</v>
      </c>
      <c r="F1103" s="372">
        <v>44053</v>
      </c>
      <c r="G1103" s="372">
        <v>44563</v>
      </c>
      <c r="H1103" s="68">
        <v>15300000</v>
      </c>
      <c r="I1103" s="68">
        <v>13311000</v>
      </c>
      <c r="J1103" s="68"/>
      <c r="K1103" s="85"/>
      <c r="L1103" s="85"/>
      <c r="M1103" s="85"/>
      <c r="N1103" s="85"/>
      <c r="O1103" s="85"/>
      <c r="P1103" s="388"/>
    </row>
    <row r="1104" spans="1:16" ht="45" customHeight="1">
      <c r="A1104" s="323">
        <v>21</v>
      </c>
      <c r="B1104" s="394" t="s">
        <v>1820</v>
      </c>
      <c r="C1104" s="363" t="s">
        <v>440</v>
      </c>
      <c r="D1104" s="64" t="s">
        <v>140</v>
      </c>
      <c r="E1104" s="65" t="s">
        <v>1927</v>
      </c>
      <c r="F1104" s="372">
        <v>44053</v>
      </c>
      <c r="G1104" s="372">
        <v>44563</v>
      </c>
      <c r="H1104" s="68">
        <v>38100000</v>
      </c>
      <c r="I1104" s="68">
        <v>36576000</v>
      </c>
      <c r="J1104" s="68"/>
      <c r="K1104" s="85"/>
      <c r="L1104" s="85"/>
      <c r="M1104" s="85"/>
      <c r="N1104" s="85"/>
      <c r="O1104" s="85"/>
      <c r="P1104" s="388"/>
    </row>
    <row r="1105" spans="1:16" ht="45" customHeight="1">
      <c r="A1105" s="323">
        <v>22</v>
      </c>
      <c r="B1105" s="394" t="s">
        <v>1820</v>
      </c>
      <c r="C1105" s="363" t="s">
        <v>441</v>
      </c>
      <c r="D1105" s="64" t="s">
        <v>392</v>
      </c>
      <c r="E1105" s="65" t="s">
        <v>1927</v>
      </c>
      <c r="F1105" s="372">
        <v>44105</v>
      </c>
      <c r="G1105" s="372">
        <v>44615</v>
      </c>
      <c r="H1105" s="68">
        <v>32324000</v>
      </c>
      <c r="I1105" s="68">
        <v>11313400</v>
      </c>
      <c r="J1105" s="68"/>
      <c r="K1105" s="85"/>
      <c r="L1105" s="85"/>
      <c r="M1105" s="85"/>
      <c r="N1105" s="85"/>
      <c r="O1105" s="85"/>
      <c r="P1105" s="388"/>
    </row>
    <row r="1106" spans="1:16" ht="45" customHeight="1">
      <c r="A1106" s="323">
        <v>23</v>
      </c>
      <c r="B1106" s="394" t="s">
        <v>1820</v>
      </c>
      <c r="C1106" s="363" t="s">
        <v>442</v>
      </c>
      <c r="D1106" s="64" t="s">
        <v>183</v>
      </c>
      <c r="E1106" s="65" t="s">
        <v>1927</v>
      </c>
      <c r="F1106" s="372">
        <v>44105</v>
      </c>
      <c r="G1106" s="372">
        <v>44615</v>
      </c>
      <c r="H1106" s="68">
        <v>14500000</v>
      </c>
      <c r="I1106" s="68">
        <v>4350000</v>
      </c>
      <c r="J1106" s="68"/>
      <c r="K1106" s="85"/>
      <c r="L1106" s="85"/>
      <c r="M1106" s="85"/>
      <c r="N1106" s="85"/>
      <c r="O1106" s="85"/>
      <c r="P1106" s="388"/>
    </row>
    <row r="1107" spans="1:16" ht="45" customHeight="1">
      <c r="A1107" s="323">
        <v>24</v>
      </c>
      <c r="B1107" s="394" t="s">
        <v>1820</v>
      </c>
      <c r="C1107" s="363" t="s">
        <v>443</v>
      </c>
      <c r="D1107" s="64" t="s">
        <v>429</v>
      </c>
      <c r="E1107" s="65" t="s">
        <v>1927</v>
      </c>
      <c r="F1107" s="372">
        <v>44105</v>
      </c>
      <c r="G1107" s="372">
        <v>44705</v>
      </c>
      <c r="H1107" s="68">
        <v>43140000</v>
      </c>
      <c r="I1107" s="68">
        <v>22180098.140000001</v>
      </c>
      <c r="J1107" s="68"/>
      <c r="K1107" s="85"/>
      <c r="L1107" s="85"/>
      <c r="M1107" s="85"/>
      <c r="N1107" s="85"/>
      <c r="O1107" s="85"/>
      <c r="P1107" s="388"/>
    </row>
    <row r="1108" spans="1:16" ht="45" customHeight="1">
      <c r="A1108" s="323">
        <v>25</v>
      </c>
      <c r="B1108" s="394" t="s">
        <v>1820</v>
      </c>
      <c r="C1108" s="363" t="s">
        <v>444</v>
      </c>
      <c r="D1108" s="64" t="s">
        <v>429</v>
      </c>
      <c r="E1108" s="65" t="s">
        <v>1927</v>
      </c>
      <c r="F1108" s="372">
        <v>44105</v>
      </c>
      <c r="G1108" s="372">
        <v>44705</v>
      </c>
      <c r="H1108" s="68">
        <v>55000000</v>
      </c>
      <c r="I1108" s="68">
        <v>50733683.310000002</v>
      </c>
      <c r="J1108" s="68"/>
      <c r="K1108" s="85"/>
      <c r="L1108" s="85"/>
      <c r="M1108" s="85"/>
      <c r="N1108" s="85"/>
      <c r="O1108" s="85"/>
      <c r="P1108" s="388"/>
    </row>
    <row r="1109" spans="1:16" ht="45" customHeight="1">
      <c r="A1109" s="323">
        <v>26</v>
      </c>
      <c r="B1109" s="394" t="s">
        <v>1820</v>
      </c>
      <c r="C1109" s="363" t="s">
        <v>445</v>
      </c>
      <c r="D1109" s="64" t="s">
        <v>429</v>
      </c>
      <c r="E1109" s="65" t="s">
        <v>1927</v>
      </c>
      <c r="F1109" s="372">
        <v>44105</v>
      </c>
      <c r="G1109" s="372">
        <v>44705</v>
      </c>
      <c r="H1109" s="68">
        <v>48500000</v>
      </c>
      <c r="I1109" s="68">
        <v>44379924.149999999</v>
      </c>
      <c r="J1109" s="68"/>
      <c r="K1109" s="85"/>
      <c r="L1109" s="85"/>
      <c r="M1109" s="85"/>
      <c r="N1109" s="85"/>
      <c r="O1109" s="85"/>
      <c r="P1109" s="388"/>
    </row>
    <row r="1110" spans="1:16" ht="45" customHeight="1">
      <c r="A1110" s="323">
        <v>27</v>
      </c>
      <c r="B1110" s="394" t="s">
        <v>1820</v>
      </c>
      <c r="C1110" s="363" t="s">
        <v>715</v>
      </c>
      <c r="D1110" s="64" t="s">
        <v>196</v>
      </c>
      <c r="E1110" s="65" t="s">
        <v>1927</v>
      </c>
      <c r="F1110" s="372">
        <v>44419</v>
      </c>
      <c r="G1110" s="372">
        <v>44899</v>
      </c>
      <c r="H1110" s="68">
        <v>45300000</v>
      </c>
      <c r="I1110" s="68">
        <v>7397332.3600000003</v>
      </c>
      <c r="J1110" s="68"/>
      <c r="K1110" s="85"/>
      <c r="L1110" s="85"/>
      <c r="M1110" s="85"/>
      <c r="N1110" s="85"/>
      <c r="O1110" s="85"/>
      <c r="P1110" s="388"/>
    </row>
    <row r="1111" spans="1:16" ht="45" customHeight="1">
      <c r="A1111" s="323">
        <v>28</v>
      </c>
      <c r="B1111" s="394" t="s">
        <v>1820</v>
      </c>
      <c r="C1111" s="363" t="s">
        <v>446</v>
      </c>
      <c r="D1111" s="64" t="s">
        <v>196</v>
      </c>
      <c r="E1111" s="65" t="s">
        <v>1927</v>
      </c>
      <c r="F1111" s="372">
        <v>44123</v>
      </c>
      <c r="G1111" s="372">
        <v>44663</v>
      </c>
      <c r="H1111" s="68">
        <v>13670000</v>
      </c>
      <c r="I1111" s="68">
        <v>10252500</v>
      </c>
      <c r="J1111" s="68"/>
      <c r="K1111" s="85"/>
      <c r="L1111" s="85"/>
      <c r="M1111" s="85"/>
      <c r="N1111" s="85"/>
      <c r="O1111" s="85"/>
      <c r="P1111" s="388"/>
    </row>
    <row r="1112" spans="1:16" ht="45" customHeight="1">
      <c r="A1112" s="323">
        <v>29</v>
      </c>
      <c r="B1112" s="394" t="s">
        <v>1820</v>
      </c>
      <c r="C1112" s="363" t="s">
        <v>1928</v>
      </c>
      <c r="D1112" s="64" t="s">
        <v>139</v>
      </c>
      <c r="E1112" s="65" t="s">
        <v>1927</v>
      </c>
      <c r="F1112" s="372">
        <v>44419</v>
      </c>
      <c r="G1112" s="372">
        <v>44899</v>
      </c>
      <c r="H1112" s="68">
        <v>52680000</v>
      </c>
      <c r="I1112" s="68">
        <v>10793657.73</v>
      </c>
      <c r="J1112" s="68"/>
      <c r="K1112" s="85"/>
      <c r="L1112" s="85"/>
      <c r="M1112" s="85"/>
      <c r="N1112" s="85"/>
      <c r="O1112" s="85"/>
      <c r="P1112" s="388"/>
    </row>
    <row r="1113" spans="1:16" ht="45" customHeight="1">
      <c r="A1113" s="323">
        <v>30</v>
      </c>
      <c r="B1113" s="394" t="s">
        <v>1820</v>
      </c>
      <c r="C1113" s="363" t="s">
        <v>716</v>
      </c>
      <c r="D1113" s="64" t="s">
        <v>365</v>
      </c>
      <c r="E1113" s="65" t="s">
        <v>1927</v>
      </c>
      <c r="F1113" s="372">
        <v>44420</v>
      </c>
      <c r="G1113" s="372">
        <v>44780</v>
      </c>
      <c r="H1113" s="68">
        <v>14660000</v>
      </c>
      <c r="I1113" s="68">
        <v>14660000</v>
      </c>
      <c r="J1113" s="68"/>
      <c r="K1113" s="85"/>
      <c r="L1113" s="85"/>
      <c r="M1113" s="85"/>
      <c r="N1113" s="85"/>
      <c r="O1113" s="85"/>
      <c r="P1113" s="388"/>
    </row>
    <row r="1114" spans="1:16" ht="45" customHeight="1">
      <c r="A1114" s="323">
        <v>31</v>
      </c>
      <c r="B1114" s="394" t="s">
        <v>1820</v>
      </c>
      <c r="C1114" s="363" t="s">
        <v>426</v>
      </c>
      <c r="D1114" s="64" t="s">
        <v>427</v>
      </c>
      <c r="E1114" s="65" t="s">
        <v>1927</v>
      </c>
      <c r="F1114" s="372">
        <v>44599</v>
      </c>
      <c r="G1114" s="372">
        <v>45019</v>
      </c>
      <c r="H1114" s="68">
        <v>41240000</v>
      </c>
      <c r="I1114" s="68">
        <v>20620000</v>
      </c>
      <c r="J1114" s="68"/>
      <c r="K1114" s="85"/>
      <c r="L1114" s="85"/>
      <c r="M1114" s="85"/>
      <c r="N1114" s="85"/>
      <c r="O1114" s="85"/>
      <c r="P1114" s="388"/>
    </row>
    <row r="1115" spans="1:16" ht="45" customHeight="1">
      <c r="A1115" s="323">
        <v>32</v>
      </c>
      <c r="B1115" s="394" t="s">
        <v>1820</v>
      </c>
      <c r="C1115" s="363" t="s">
        <v>1929</v>
      </c>
      <c r="D1115" s="64" t="s">
        <v>428</v>
      </c>
      <c r="E1115" s="65" t="s">
        <v>1927</v>
      </c>
      <c r="F1115" s="372">
        <v>44600</v>
      </c>
      <c r="G1115" s="372">
        <v>44899</v>
      </c>
      <c r="H1115" s="68">
        <v>37540000</v>
      </c>
      <c r="I1115" s="68">
        <v>37164600</v>
      </c>
      <c r="J1115" s="68"/>
      <c r="K1115" s="85"/>
      <c r="L1115" s="85"/>
      <c r="M1115" s="85"/>
      <c r="N1115" s="85"/>
      <c r="O1115" s="85"/>
      <c r="P1115" s="388"/>
    </row>
    <row r="1116" spans="1:16" ht="45" customHeight="1">
      <c r="A1116" s="323">
        <v>33</v>
      </c>
      <c r="B1116" s="394" t="s">
        <v>1820</v>
      </c>
      <c r="C1116" s="363" t="s">
        <v>1930</v>
      </c>
      <c r="D1116" s="64" t="s">
        <v>424</v>
      </c>
      <c r="E1116" s="65" t="s">
        <v>1927</v>
      </c>
      <c r="F1116" s="372">
        <v>44599</v>
      </c>
      <c r="G1116" s="372">
        <v>44899</v>
      </c>
      <c r="H1116" s="68">
        <v>25000000</v>
      </c>
      <c r="I1116" s="68">
        <v>7130282.1900000004</v>
      </c>
      <c r="J1116" s="68"/>
      <c r="K1116" s="85"/>
      <c r="L1116" s="85"/>
      <c r="M1116" s="85"/>
      <c r="N1116" s="85"/>
      <c r="O1116" s="85"/>
      <c r="P1116" s="388"/>
    </row>
    <row r="1117" spans="1:16" ht="45" customHeight="1">
      <c r="A1117" s="323">
        <v>34</v>
      </c>
      <c r="B1117" s="394" t="s">
        <v>1820</v>
      </c>
      <c r="C1117" s="363" t="s">
        <v>425</v>
      </c>
      <c r="D1117" s="64" t="s">
        <v>196</v>
      </c>
      <c r="E1117" s="65" t="s">
        <v>1927</v>
      </c>
      <c r="F1117" s="372">
        <v>44600</v>
      </c>
      <c r="G1117" s="372">
        <v>44869</v>
      </c>
      <c r="H1117" s="68">
        <v>24000000</v>
      </c>
      <c r="I1117" s="68">
        <v>22080005.52</v>
      </c>
      <c r="J1117" s="68"/>
      <c r="K1117" s="85"/>
      <c r="L1117" s="85"/>
      <c r="M1117" s="85"/>
      <c r="N1117" s="85"/>
      <c r="O1117" s="85"/>
      <c r="P1117" s="388"/>
    </row>
    <row r="1118" spans="1:16" ht="45" customHeight="1">
      <c r="A1118" s="323">
        <v>35</v>
      </c>
      <c r="B1118" s="394" t="s">
        <v>1820</v>
      </c>
      <c r="C1118" s="363" t="s">
        <v>717</v>
      </c>
      <c r="D1118" s="64" t="s">
        <v>142</v>
      </c>
      <c r="E1118" s="65" t="s">
        <v>1927</v>
      </c>
      <c r="F1118" s="372">
        <v>44652</v>
      </c>
      <c r="G1118" s="372">
        <v>45102</v>
      </c>
      <c r="H1118" s="68">
        <v>68400000</v>
      </c>
      <c r="I1118" s="68">
        <v>23901141.140000001</v>
      </c>
      <c r="J1118" s="68"/>
      <c r="K1118" s="85"/>
      <c r="L1118" s="85"/>
      <c r="M1118" s="85"/>
      <c r="N1118" s="85"/>
      <c r="O1118" s="85"/>
      <c r="P1118" s="388"/>
    </row>
    <row r="1119" spans="1:16" ht="45" customHeight="1">
      <c r="A1119" s="323">
        <v>36</v>
      </c>
      <c r="B1119" s="394" t="s">
        <v>1820</v>
      </c>
      <c r="C1119" s="363" t="s">
        <v>1931</v>
      </c>
      <c r="D1119" s="64" t="s">
        <v>419</v>
      </c>
      <c r="E1119" s="65" t="s">
        <v>1927</v>
      </c>
      <c r="F1119" s="372">
        <v>44721</v>
      </c>
      <c r="G1119" s="372">
        <v>45171</v>
      </c>
      <c r="H1119" s="68">
        <v>85275000</v>
      </c>
      <c r="I1119" s="68">
        <v>27308001.25</v>
      </c>
      <c r="J1119" s="68"/>
      <c r="K1119" s="85"/>
      <c r="L1119" s="85"/>
      <c r="M1119" s="85"/>
      <c r="N1119" s="85"/>
      <c r="O1119" s="85"/>
      <c r="P1119" s="388"/>
    </row>
    <row r="1120" spans="1:16" ht="45" customHeight="1">
      <c r="A1120" s="323">
        <v>37</v>
      </c>
      <c r="B1120" s="394" t="s">
        <v>1820</v>
      </c>
      <c r="C1120" s="363" t="s">
        <v>1932</v>
      </c>
      <c r="D1120" s="64" t="s">
        <v>419</v>
      </c>
      <c r="E1120" s="65" t="s">
        <v>1927</v>
      </c>
      <c r="F1120" s="372">
        <v>44721</v>
      </c>
      <c r="G1120" s="372">
        <v>45171</v>
      </c>
      <c r="H1120" s="68">
        <v>102125000</v>
      </c>
      <c r="I1120" s="68">
        <v>31271043.670000002</v>
      </c>
      <c r="J1120" s="68"/>
      <c r="K1120" s="85"/>
      <c r="L1120" s="85"/>
      <c r="M1120" s="85"/>
      <c r="N1120" s="85"/>
      <c r="O1120" s="85"/>
      <c r="P1120" s="388"/>
    </row>
    <row r="1121" spans="1:16" ht="45" customHeight="1">
      <c r="A1121" s="323">
        <v>38</v>
      </c>
      <c r="B1121" s="394" t="s">
        <v>1820</v>
      </c>
      <c r="C1121" s="363" t="s">
        <v>447</v>
      </c>
      <c r="D1121" s="64" t="s">
        <v>196</v>
      </c>
      <c r="E1121" s="65" t="s">
        <v>1927</v>
      </c>
      <c r="F1121" s="372">
        <v>44174</v>
      </c>
      <c r="G1121" s="372">
        <v>44594</v>
      </c>
      <c r="H1121" s="68">
        <v>12429967</v>
      </c>
      <c r="I1121" s="68">
        <v>11684168.949999999</v>
      </c>
      <c r="J1121" s="68"/>
      <c r="K1121" s="85"/>
      <c r="L1121" s="85"/>
      <c r="M1121" s="85"/>
      <c r="N1121" s="85"/>
      <c r="O1121" s="85"/>
      <c r="P1121" s="388"/>
    </row>
    <row r="1122" spans="1:16" ht="45" customHeight="1">
      <c r="A1122" s="323">
        <v>39</v>
      </c>
      <c r="B1122" s="394" t="s">
        <v>1820</v>
      </c>
      <c r="C1122" s="363" t="s">
        <v>453</v>
      </c>
      <c r="D1122" s="64" t="s">
        <v>454</v>
      </c>
      <c r="E1122" s="65" t="s">
        <v>1927</v>
      </c>
      <c r="F1122" s="372">
        <v>44239</v>
      </c>
      <c r="G1122" s="372">
        <v>44689</v>
      </c>
      <c r="H1122" s="68">
        <v>24640000</v>
      </c>
      <c r="I1122" s="68">
        <v>24148393.66</v>
      </c>
      <c r="J1122" s="68"/>
      <c r="K1122" s="85"/>
      <c r="L1122" s="85"/>
      <c r="M1122" s="85"/>
      <c r="N1122" s="85"/>
      <c r="O1122" s="85"/>
      <c r="P1122" s="388"/>
    </row>
    <row r="1123" spans="1:16" ht="45" customHeight="1">
      <c r="A1123" s="323">
        <v>40</v>
      </c>
      <c r="B1123" s="394" t="s">
        <v>1820</v>
      </c>
      <c r="C1123" s="363" t="s">
        <v>718</v>
      </c>
      <c r="D1123" s="64" t="s">
        <v>196</v>
      </c>
      <c r="E1123" s="65" t="s">
        <v>1927</v>
      </c>
      <c r="F1123" s="372">
        <v>44361</v>
      </c>
      <c r="G1123" s="372">
        <v>44781</v>
      </c>
      <c r="H1123" s="68">
        <v>18000000</v>
      </c>
      <c r="I1123" s="68">
        <v>5911092</v>
      </c>
      <c r="J1123" s="68"/>
      <c r="K1123" s="85"/>
      <c r="L1123" s="85"/>
      <c r="M1123" s="85"/>
      <c r="N1123" s="85"/>
      <c r="O1123" s="85"/>
      <c r="P1123" s="388"/>
    </row>
    <row r="1124" spans="1:16" ht="45" customHeight="1">
      <c r="A1124" s="323">
        <v>41</v>
      </c>
      <c r="B1124" s="394" t="s">
        <v>1820</v>
      </c>
      <c r="C1124" s="363" t="s">
        <v>719</v>
      </c>
      <c r="D1124" s="64" t="s">
        <v>196</v>
      </c>
      <c r="E1124" s="65" t="s">
        <v>1927</v>
      </c>
      <c r="F1124" s="372">
        <v>44361</v>
      </c>
      <c r="G1124" s="372">
        <v>44781</v>
      </c>
      <c r="H1124" s="68">
        <v>17840000</v>
      </c>
      <c r="I1124" s="68">
        <v>886469.6</v>
      </c>
      <c r="J1124" s="68"/>
      <c r="K1124" s="85"/>
      <c r="L1124" s="85"/>
      <c r="M1124" s="85"/>
      <c r="N1124" s="85"/>
      <c r="O1124" s="85"/>
      <c r="P1124" s="388"/>
    </row>
    <row r="1125" spans="1:16" ht="45" customHeight="1">
      <c r="A1125" s="323">
        <v>42</v>
      </c>
      <c r="B1125" s="394" t="s">
        <v>1820</v>
      </c>
      <c r="C1125" s="363" t="s">
        <v>720</v>
      </c>
      <c r="D1125" s="64" t="s">
        <v>412</v>
      </c>
      <c r="E1125" s="65" t="s">
        <v>1927</v>
      </c>
      <c r="F1125" s="372">
        <v>44372</v>
      </c>
      <c r="G1125" s="372">
        <v>44792</v>
      </c>
      <c r="H1125" s="68">
        <v>29960000</v>
      </c>
      <c r="I1125" s="68">
        <v>28710399.260000002</v>
      </c>
      <c r="J1125" s="68"/>
      <c r="K1125" s="85"/>
      <c r="L1125" s="85"/>
      <c r="M1125" s="85"/>
      <c r="N1125" s="85"/>
      <c r="O1125" s="85"/>
      <c r="P1125" s="388"/>
    </row>
    <row r="1126" spans="1:16" ht="45" customHeight="1">
      <c r="A1126" s="323">
        <v>43</v>
      </c>
      <c r="B1126" s="394" t="s">
        <v>1820</v>
      </c>
      <c r="C1126" s="363" t="s">
        <v>721</v>
      </c>
      <c r="D1126" s="64" t="s">
        <v>392</v>
      </c>
      <c r="E1126" s="65" t="s">
        <v>1927</v>
      </c>
      <c r="F1126" s="372">
        <v>44372</v>
      </c>
      <c r="G1126" s="372">
        <v>44792</v>
      </c>
      <c r="H1126" s="68">
        <v>27000000</v>
      </c>
      <c r="I1126" s="68">
        <v>19072173.600000001</v>
      </c>
      <c r="J1126" s="68"/>
      <c r="K1126" s="85"/>
      <c r="L1126" s="85"/>
      <c r="M1126" s="85"/>
      <c r="N1126" s="85"/>
      <c r="O1126" s="85"/>
      <c r="P1126" s="388"/>
    </row>
    <row r="1127" spans="1:16" ht="45" customHeight="1">
      <c r="A1127" s="323">
        <v>44</v>
      </c>
      <c r="B1127" s="394" t="s">
        <v>1820</v>
      </c>
      <c r="C1127" s="363" t="s">
        <v>722</v>
      </c>
      <c r="D1127" s="64" t="s">
        <v>416</v>
      </c>
      <c r="E1127" s="65" t="s">
        <v>1927</v>
      </c>
      <c r="F1127" s="372">
        <v>44403</v>
      </c>
      <c r="G1127" s="372">
        <v>44823</v>
      </c>
      <c r="H1127" s="68">
        <v>27250000</v>
      </c>
      <c r="I1127" s="68">
        <v>12224167.720000001</v>
      </c>
      <c r="J1127" s="68"/>
      <c r="K1127" s="85"/>
      <c r="L1127" s="85"/>
      <c r="M1127" s="85"/>
      <c r="N1127" s="85"/>
      <c r="O1127" s="85"/>
      <c r="P1127" s="388"/>
    </row>
    <row r="1128" spans="1:16" ht="45" customHeight="1">
      <c r="A1128" s="323">
        <v>45</v>
      </c>
      <c r="B1128" s="394" t="s">
        <v>1820</v>
      </c>
      <c r="C1128" s="363" t="s">
        <v>723</v>
      </c>
      <c r="D1128" s="64" t="s">
        <v>416</v>
      </c>
      <c r="E1128" s="65" t="s">
        <v>1927</v>
      </c>
      <c r="F1128" s="372">
        <v>44403</v>
      </c>
      <c r="G1128" s="372">
        <v>44823</v>
      </c>
      <c r="H1128" s="68">
        <v>6500000</v>
      </c>
      <c r="I1128" s="68">
        <v>5063955</v>
      </c>
      <c r="J1128" s="68"/>
      <c r="K1128" s="85"/>
      <c r="L1128" s="85"/>
      <c r="M1128" s="85"/>
      <c r="N1128" s="85"/>
      <c r="O1128" s="85"/>
      <c r="P1128" s="388"/>
    </row>
    <row r="1129" spans="1:16" ht="45" customHeight="1">
      <c r="A1129" s="323">
        <v>46</v>
      </c>
      <c r="B1129" s="394" t="s">
        <v>1820</v>
      </c>
      <c r="C1129" s="363" t="s">
        <v>724</v>
      </c>
      <c r="D1129" s="64" t="s">
        <v>416</v>
      </c>
      <c r="E1129" s="65" t="s">
        <v>1927</v>
      </c>
      <c r="F1129" s="372">
        <v>44403</v>
      </c>
      <c r="G1129" s="372">
        <v>44823</v>
      </c>
      <c r="H1129" s="68">
        <v>5500000</v>
      </c>
      <c r="I1129" s="68">
        <v>1924015.5</v>
      </c>
      <c r="J1129" s="68"/>
      <c r="K1129" s="85"/>
      <c r="L1129" s="85"/>
      <c r="M1129" s="85"/>
      <c r="N1129" s="85"/>
      <c r="O1129" s="85"/>
      <c r="P1129" s="388"/>
    </row>
    <row r="1130" spans="1:16" ht="45" customHeight="1">
      <c r="A1130" s="323">
        <v>47</v>
      </c>
      <c r="B1130" s="394" t="s">
        <v>1820</v>
      </c>
      <c r="C1130" s="363" t="s">
        <v>1933</v>
      </c>
      <c r="D1130" s="64" t="s">
        <v>421</v>
      </c>
      <c r="E1130" s="65" t="s">
        <v>1927</v>
      </c>
      <c r="F1130" s="372">
        <v>44405</v>
      </c>
      <c r="G1130" s="372">
        <v>45005</v>
      </c>
      <c r="H1130" s="68">
        <v>83361000</v>
      </c>
      <c r="I1130" s="68">
        <v>60984400</v>
      </c>
      <c r="J1130" s="68"/>
      <c r="K1130" s="85"/>
      <c r="L1130" s="85"/>
      <c r="M1130" s="85"/>
      <c r="N1130" s="85"/>
      <c r="O1130" s="85"/>
      <c r="P1130" s="388"/>
    </row>
    <row r="1131" spans="1:16" ht="45" customHeight="1">
      <c r="A1131" s="323">
        <v>48</v>
      </c>
      <c r="B1131" s="394" t="s">
        <v>1820</v>
      </c>
      <c r="C1131" s="363" t="s">
        <v>1934</v>
      </c>
      <c r="D1131" s="64" t="s">
        <v>392</v>
      </c>
      <c r="E1131" s="65" t="s">
        <v>1927</v>
      </c>
      <c r="F1131" s="372">
        <v>44697</v>
      </c>
      <c r="G1131" s="372">
        <v>45177</v>
      </c>
      <c r="H1131" s="68">
        <v>55586582</v>
      </c>
      <c r="I1131" s="68">
        <v>19545298.379999999</v>
      </c>
      <c r="J1131" s="68"/>
      <c r="K1131" s="85"/>
      <c r="L1131" s="85"/>
      <c r="M1131" s="85"/>
      <c r="N1131" s="85"/>
      <c r="O1131" s="85"/>
      <c r="P1131" s="388"/>
    </row>
    <row r="1132" spans="1:16" ht="45" customHeight="1">
      <c r="A1132" s="323">
        <v>49</v>
      </c>
      <c r="B1132" s="394" t="s">
        <v>1820</v>
      </c>
      <c r="C1132" s="363" t="s">
        <v>1935</v>
      </c>
      <c r="D1132" s="64" t="s">
        <v>391</v>
      </c>
      <c r="E1132" s="65" t="s">
        <v>1927</v>
      </c>
      <c r="F1132" s="372">
        <v>44697</v>
      </c>
      <c r="G1132" s="372">
        <v>45177</v>
      </c>
      <c r="H1132" s="68">
        <v>90408418</v>
      </c>
      <c r="I1132" s="68">
        <v>26989423.100000001</v>
      </c>
      <c r="J1132" s="68"/>
      <c r="K1132" s="85"/>
      <c r="L1132" s="85"/>
      <c r="M1132" s="85"/>
      <c r="N1132" s="85"/>
      <c r="O1132" s="85"/>
      <c r="P1132" s="388"/>
    </row>
    <row r="1133" spans="1:16" ht="45" customHeight="1">
      <c r="A1133" s="323">
        <v>50</v>
      </c>
      <c r="B1133" s="394" t="s">
        <v>1820</v>
      </c>
      <c r="C1133" s="363" t="s">
        <v>1936</v>
      </c>
      <c r="D1133" s="64" t="s">
        <v>1937</v>
      </c>
      <c r="E1133" s="65" t="s">
        <v>1927</v>
      </c>
      <c r="F1133" s="372">
        <v>44735</v>
      </c>
      <c r="G1133" s="372">
        <v>45155</v>
      </c>
      <c r="H1133" s="68">
        <v>56960000</v>
      </c>
      <c r="I1133" s="68">
        <v>13655290.960000001</v>
      </c>
      <c r="J1133" s="68"/>
      <c r="K1133" s="85"/>
      <c r="L1133" s="85"/>
      <c r="M1133" s="85"/>
      <c r="N1133" s="85"/>
      <c r="O1133" s="85"/>
      <c r="P1133" s="388"/>
    </row>
    <row r="1134" spans="1:16" ht="45" customHeight="1">
      <c r="A1134" s="323">
        <v>51</v>
      </c>
      <c r="B1134" s="394" t="s">
        <v>1820</v>
      </c>
      <c r="C1134" s="363" t="s">
        <v>1938</v>
      </c>
      <c r="D1134" s="64" t="s">
        <v>139</v>
      </c>
      <c r="E1134" s="65" t="s">
        <v>1927</v>
      </c>
      <c r="F1134" s="372">
        <v>44743</v>
      </c>
      <c r="G1134" s="372">
        <v>45223</v>
      </c>
      <c r="H1134" s="68">
        <v>85200000</v>
      </c>
      <c r="I1134" s="68">
        <v>26668884.82</v>
      </c>
      <c r="J1134" s="68"/>
      <c r="K1134" s="85"/>
      <c r="L1134" s="85"/>
      <c r="M1134" s="85"/>
      <c r="N1134" s="85"/>
      <c r="O1134" s="85"/>
      <c r="P1134" s="388"/>
    </row>
    <row r="1135" spans="1:16" ht="45" customHeight="1">
      <c r="A1135" s="323">
        <v>52</v>
      </c>
      <c r="B1135" s="394" t="s">
        <v>1820</v>
      </c>
      <c r="C1135" s="363" t="s">
        <v>1939</v>
      </c>
      <c r="D1135" s="64" t="s">
        <v>390</v>
      </c>
      <c r="E1135" s="65" t="s">
        <v>1927</v>
      </c>
      <c r="F1135" s="372">
        <v>44852</v>
      </c>
      <c r="G1135" s="372">
        <v>45392</v>
      </c>
      <c r="H1135" s="68">
        <v>143200000</v>
      </c>
      <c r="I1135" s="68">
        <v>5314581.5999999996</v>
      </c>
      <c r="J1135" s="68"/>
      <c r="K1135" s="85"/>
      <c r="L1135" s="85"/>
      <c r="M1135" s="85"/>
      <c r="N1135" s="85"/>
      <c r="O1135" s="85"/>
      <c r="P1135" s="388"/>
    </row>
    <row r="1136" spans="1:16" ht="45" customHeight="1">
      <c r="A1136" s="323">
        <v>53</v>
      </c>
      <c r="B1136" s="394" t="s">
        <v>1820</v>
      </c>
      <c r="C1136" s="363" t="s">
        <v>1940</v>
      </c>
      <c r="D1136" s="64" t="s">
        <v>390</v>
      </c>
      <c r="E1136" s="65" t="s">
        <v>1927</v>
      </c>
      <c r="F1136" s="372">
        <v>44858</v>
      </c>
      <c r="G1136" s="372">
        <v>45308</v>
      </c>
      <c r="H1136" s="68">
        <v>219300000</v>
      </c>
      <c r="I1136" s="68">
        <v>17992139.550000001</v>
      </c>
      <c r="J1136" s="68"/>
      <c r="K1136" s="85"/>
      <c r="L1136" s="85"/>
      <c r="M1136" s="85"/>
      <c r="N1136" s="85"/>
      <c r="O1136" s="85"/>
      <c r="P1136" s="388"/>
    </row>
    <row r="1137" spans="1:16" ht="45" customHeight="1">
      <c r="A1137" s="323">
        <v>54</v>
      </c>
      <c r="B1137" s="394" t="s">
        <v>1820</v>
      </c>
      <c r="C1137" s="363" t="s">
        <v>1941</v>
      </c>
      <c r="D1137" s="64" t="s">
        <v>1942</v>
      </c>
      <c r="E1137" s="65" t="s">
        <v>1927</v>
      </c>
      <c r="F1137" s="372">
        <v>44827</v>
      </c>
      <c r="G1137" s="372">
        <v>45247</v>
      </c>
      <c r="H1137" s="68">
        <v>61500000</v>
      </c>
      <c r="I1137" s="68">
        <v>11238153.300000001</v>
      </c>
      <c r="J1137" s="68"/>
      <c r="K1137" s="85"/>
      <c r="L1137" s="85"/>
      <c r="M1137" s="85"/>
      <c r="N1137" s="85"/>
      <c r="O1137" s="85"/>
      <c r="P1137" s="388"/>
    </row>
    <row r="1138" spans="1:16" ht="45" customHeight="1">
      <c r="A1138" s="323">
        <v>55</v>
      </c>
      <c r="B1138" s="394" t="s">
        <v>1820</v>
      </c>
      <c r="C1138" s="363" t="s">
        <v>1943</v>
      </c>
      <c r="D1138" s="64" t="s">
        <v>140</v>
      </c>
      <c r="E1138" s="65" t="s">
        <v>1927</v>
      </c>
      <c r="F1138" s="372">
        <v>44901</v>
      </c>
      <c r="G1138" s="372">
        <v>45261</v>
      </c>
      <c r="H1138" s="68">
        <v>78199000</v>
      </c>
      <c r="I1138" s="68">
        <v>5809247.3099999996</v>
      </c>
      <c r="J1138" s="68"/>
      <c r="K1138" s="85"/>
      <c r="L1138" s="85"/>
      <c r="M1138" s="85"/>
      <c r="N1138" s="85"/>
      <c r="O1138" s="85"/>
      <c r="P1138" s="388"/>
    </row>
    <row r="1139" spans="1:16" ht="45" customHeight="1">
      <c r="A1139" s="323">
        <v>56</v>
      </c>
      <c r="B1139" s="394" t="s">
        <v>1820</v>
      </c>
      <c r="C1139" s="363" t="s">
        <v>431</v>
      </c>
      <c r="D1139" s="64" t="s">
        <v>202</v>
      </c>
      <c r="E1139" s="65" t="s">
        <v>1927</v>
      </c>
      <c r="F1139" s="372">
        <v>44935</v>
      </c>
      <c r="G1139" s="372">
        <v>45355</v>
      </c>
      <c r="H1139" s="68">
        <v>66898000</v>
      </c>
      <c r="I1139" s="68">
        <v>0</v>
      </c>
      <c r="J1139" s="68"/>
      <c r="K1139" s="85"/>
      <c r="L1139" s="85"/>
      <c r="M1139" s="85"/>
      <c r="N1139" s="85"/>
      <c r="O1139" s="85"/>
      <c r="P1139" s="388"/>
    </row>
    <row r="1140" spans="1:16" ht="45" customHeight="1">
      <c r="A1140" s="323">
        <v>57</v>
      </c>
      <c r="B1140" s="394" t="s">
        <v>1820</v>
      </c>
      <c r="C1140" s="363" t="s">
        <v>1944</v>
      </c>
      <c r="D1140" s="64" t="s">
        <v>204</v>
      </c>
      <c r="E1140" s="65" t="s">
        <v>1927</v>
      </c>
      <c r="F1140" s="372">
        <v>44977</v>
      </c>
      <c r="G1140" s="372">
        <v>45457</v>
      </c>
      <c r="H1140" s="68">
        <v>103400000</v>
      </c>
      <c r="I1140" s="68">
        <v>0</v>
      </c>
      <c r="J1140" s="68"/>
      <c r="K1140" s="85"/>
      <c r="L1140" s="85"/>
      <c r="M1140" s="85"/>
      <c r="N1140" s="85"/>
      <c r="O1140" s="85"/>
      <c r="P1140" s="388"/>
    </row>
    <row r="1141" spans="1:16" ht="45" customHeight="1">
      <c r="A1141" s="323">
        <v>58</v>
      </c>
      <c r="B1141" s="394" t="s">
        <v>1820</v>
      </c>
      <c r="C1141" s="363" t="s">
        <v>1945</v>
      </c>
      <c r="D1141" s="64" t="s">
        <v>365</v>
      </c>
      <c r="E1141" s="65" t="s">
        <v>1927</v>
      </c>
      <c r="F1141" s="372">
        <v>44938</v>
      </c>
      <c r="G1141" s="372">
        <v>45358</v>
      </c>
      <c r="H1141" s="68">
        <v>94400000</v>
      </c>
      <c r="I1141" s="68">
        <v>0</v>
      </c>
      <c r="J1141" s="68"/>
      <c r="K1141" s="85"/>
      <c r="L1141" s="85"/>
      <c r="M1141" s="85"/>
      <c r="N1141" s="85"/>
      <c r="O1141" s="85"/>
      <c r="P1141" s="388"/>
    </row>
    <row r="1142" spans="1:16" ht="45" customHeight="1">
      <c r="A1142" s="323">
        <v>59</v>
      </c>
      <c r="B1142" s="394" t="s">
        <v>1820</v>
      </c>
      <c r="C1142" s="363" t="s">
        <v>1946</v>
      </c>
      <c r="D1142" s="64" t="s">
        <v>183</v>
      </c>
      <c r="E1142" s="65" t="s">
        <v>1927</v>
      </c>
      <c r="F1142" s="372">
        <v>44931</v>
      </c>
      <c r="G1142" s="372">
        <v>45351</v>
      </c>
      <c r="H1142" s="68">
        <v>88222000</v>
      </c>
      <c r="I1142" s="68">
        <v>0</v>
      </c>
      <c r="J1142" s="68"/>
      <c r="K1142" s="85"/>
      <c r="L1142" s="85"/>
      <c r="M1142" s="85"/>
      <c r="N1142" s="85"/>
      <c r="O1142" s="85"/>
      <c r="P1142" s="388"/>
    </row>
    <row r="1143" spans="1:16" ht="45" customHeight="1">
      <c r="A1143" s="323">
        <v>60</v>
      </c>
      <c r="B1143" s="394" t="s">
        <v>1820</v>
      </c>
      <c r="C1143" s="363" t="s">
        <v>1947</v>
      </c>
      <c r="D1143" s="64" t="s">
        <v>412</v>
      </c>
      <c r="E1143" s="65" t="s">
        <v>1927</v>
      </c>
      <c r="F1143" s="372">
        <v>44932</v>
      </c>
      <c r="G1143" s="372">
        <v>45382</v>
      </c>
      <c r="H1143" s="68">
        <v>89450000</v>
      </c>
      <c r="I1143" s="68">
        <v>0</v>
      </c>
      <c r="J1143" s="68"/>
      <c r="K1143" s="85"/>
      <c r="L1143" s="85"/>
      <c r="M1143" s="85"/>
      <c r="N1143" s="85"/>
      <c r="O1143" s="85"/>
      <c r="P1143" s="388"/>
    </row>
    <row r="1144" spans="1:16" ht="45" customHeight="1">
      <c r="A1144" s="323">
        <v>61</v>
      </c>
      <c r="B1144" s="394" t="s">
        <v>1820</v>
      </c>
      <c r="C1144" s="363" t="s">
        <v>448</v>
      </c>
      <c r="D1144" s="64" t="s">
        <v>449</v>
      </c>
      <c r="E1144" s="65" t="s">
        <v>1927</v>
      </c>
      <c r="F1144" s="372">
        <v>45009</v>
      </c>
      <c r="G1144" s="372">
        <v>45249</v>
      </c>
      <c r="H1144" s="68">
        <v>53400000</v>
      </c>
      <c r="I1144" s="68">
        <v>0</v>
      </c>
      <c r="J1144" s="68"/>
      <c r="K1144" s="85"/>
      <c r="L1144" s="85"/>
      <c r="M1144" s="85"/>
      <c r="N1144" s="85"/>
      <c r="O1144" s="85"/>
      <c r="P1144" s="388"/>
    </row>
    <row r="1145" spans="1:16" ht="45" customHeight="1">
      <c r="A1145" s="323">
        <v>62</v>
      </c>
      <c r="B1145" s="394" t="s">
        <v>1820</v>
      </c>
      <c r="C1145" s="363" t="s">
        <v>450</v>
      </c>
      <c r="D1145" s="323" t="s">
        <v>449</v>
      </c>
      <c r="E1145" s="65" t="s">
        <v>1927</v>
      </c>
      <c r="F1145" s="372">
        <v>45010</v>
      </c>
      <c r="G1145" s="372">
        <v>45369</v>
      </c>
      <c r="H1145" s="68">
        <v>135780000</v>
      </c>
      <c r="I1145" s="68">
        <v>0</v>
      </c>
      <c r="J1145" s="68"/>
      <c r="K1145" s="85"/>
      <c r="L1145" s="85"/>
      <c r="M1145" s="85"/>
      <c r="N1145" s="85"/>
      <c r="O1145" s="85"/>
      <c r="P1145" s="388"/>
    </row>
    <row r="1146" spans="1:16" ht="45" customHeight="1">
      <c r="A1146" s="323">
        <v>63</v>
      </c>
      <c r="B1146" s="394" t="s">
        <v>1820</v>
      </c>
      <c r="C1146" s="363" t="s">
        <v>451</v>
      </c>
      <c r="D1146" s="323" t="s">
        <v>452</v>
      </c>
      <c r="E1146" s="65" t="s">
        <v>1927</v>
      </c>
      <c r="F1146" s="372">
        <v>44995</v>
      </c>
      <c r="G1146" s="372">
        <v>45385</v>
      </c>
      <c r="H1146" s="68">
        <v>114700000</v>
      </c>
      <c r="I1146" s="68">
        <v>0</v>
      </c>
      <c r="J1146" s="68"/>
      <c r="K1146" s="85"/>
      <c r="L1146" s="85"/>
      <c r="M1146" s="85"/>
      <c r="N1146" s="85"/>
      <c r="O1146" s="85"/>
      <c r="P1146" s="388"/>
    </row>
    <row r="1147" spans="1:16" ht="45" customHeight="1">
      <c r="A1147" s="323">
        <v>64</v>
      </c>
      <c r="B1147" s="355" t="s">
        <v>24</v>
      </c>
      <c r="C1147" s="363" t="s">
        <v>455</v>
      </c>
      <c r="D1147" s="323" t="s">
        <v>204</v>
      </c>
      <c r="E1147" s="65" t="s">
        <v>1927</v>
      </c>
      <c r="F1147" s="372">
        <v>43847</v>
      </c>
      <c r="G1147" s="372">
        <v>44635</v>
      </c>
      <c r="H1147" s="68">
        <v>15667000</v>
      </c>
      <c r="I1147" s="68">
        <v>14100300</v>
      </c>
      <c r="J1147" s="68"/>
      <c r="K1147" s="85"/>
      <c r="L1147" s="85"/>
      <c r="M1147" s="85"/>
      <c r="N1147" s="85"/>
      <c r="O1147" s="85"/>
      <c r="P1147" s="388"/>
    </row>
    <row r="1148" spans="1:16" ht="45" customHeight="1">
      <c r="A1148" s="323">
        <v>65</v>
      </c>
      <c r="B1148" s="355" t="s">
        <v>24</v>
      </c>
      <c r="C1148" s="363" t="s">
        <v>456</v>
      </c>
      <c r="D1148" s="323" t="s">
        <v>358</v>
      </c>
      <c r="E1148" s="65" t="s">
        <v>1927</v>
      </c>
      <c r="F1148" s="372">
        <v>44053</v>
      </c>
      <c r="G1148" s="372">
        <v>44653</v>
      </c>
      <c r="H1148" s="68">
        <v>40989000</v>
      </c>
      <c r="I1148" s="68">
        <v>40579110</v>
      </c>
      <c r="J1148" s="68"/>
      <c r="K1148" s="85"/>
      <c r="L1148" s="85"/>
      <c r="M1148" s="85"/>
      <c r="N1148" s="85"/>
      <c r="O1148" s="85"/>
      <c r="P1148" s="388"/>
    </row>
    <row r="1149" spans="1:16" ht="45" customHeight="1">
      <c r="A1149" s="323">
        <v>66</v>
      </c>
      <c r="B1149" s="355" t="s">
        <v>24</v>
      </c>
      <c r="C1149" s="363" t="s">
        <v>457</v>
      </c>
      <c r="D1149" s="323" t="s">
        <v>414</v>
      </c>
      <c r="E1149" s="65" t="s">
        <v>1927</v>
      </c>
      <c r="F1149" s="372">
        <v>44264</v>
      </c>
      <c r="G1149" s="372">
        <v>44864</v>
      </c>
      <c r="H1149" s="68">
        <v>59200000</v>
      </c>
      <c r="I1149" s="68">
        <v>32560000</v>
      </c>
      <c r="J1149" s="68"/>
      <c r="K1149" s="85"/>
      <c r="L1149" s="85"/>
      <c r="M1149" s="85"/>
      <c r="N1149" s="85"/>
      <c r="O1149" s="85"/>
      <c r="P1149" s="388"/>
    </row>
    <row r="1150" spans="1:16" ht="45" customHeight="1">
      <c r="A1150" s="323">
        <v>67</v>
      </c>
      <c r="B1150" s="355" t="s">
        <v>24</v>
      </c>
      <c r="C1150" s="363" t="s">
        <v>725</v>
      </c>
      <c r="D1150" s="323" t="s">
        <v>421</v>
      </c>
      <c r="E1150" s="65" t="s">
        <v>1927</v>
      </c>
      <c r="F1150" s="372">
        <v>44908</v>
      </c>
      <c r="G1150" s="372">
        <v>45298</v>
      </c>
      <c r="H1150" s="68">
        <v>109500000</v>
      </c>
      <c r="I1150" s="68">
        <v>2616502.5</v>
      </c>
      <c r="J1150" s="68"/>
      <c r="K1150" s="85"/>
      <c r="L1150" s="85"/>
      <c r="M1150" s="85"/>
      <c r="N1150" s="85"/>
      <c r="O1150" s="85"/>
      <c r="P1150" s="388"/>
    </row>
    <row r="1151" spans="1:16" ht="45" customHeight="1">
      <c r="A1151" s="323">
        <v>68</v>
      </c>
      <c r="B1151" s="355" t="s">
        <v>24</v>
      </c>
      <c r="C1151" s="363" t="s">
        <v>1948</v>
      </c>
      <c r="D1151" s="64" t="s">
        <v>139</v>
      </c>
      <c r="E1151" s="65" t="s">
        <v>1927</v>
      </c>
      <c r="F1151" s="372">
        <v>44883</v>
      </c>
      <c r="G1151" s="372">
        <v>45333</v>
      </c>
      <c r="H1151" s="68">
        <v>158200000</v>
      </c>
      <c r="I1151" s="68">
        <v>0</v>
      </c>
      <c r="J1151" s="68"/>
      <c r="K1151" s="85"/>
      <c r="L1151" s="85"/>
      <c r="M1151" s="85"/>
      <c r="N1151" s="85"/>
      <c r="O1151" s="85"/>
      <c r="P1151" s="388"/>
    </row>
    <row r="1152" spans="1:16" s="4" customFormat="1" ht="45" customHeight="1">
      <c r="A1152" s="551" t="s">
        <v>20</v>
      </c>
      <c r="B1152" s="551"/>
      <c r="C1152" s="551"/>
      <c r="D1152" s="551"/>
      <c r="E1152" s="551"/>
      <c r="F1152" s="551"/>
      <c r="G1152" s="551"/>
      <c r="H1152" s="80">
        <f t="shared" ref="H1152:O1152" si="58">SUM(H1084:H1151)</f>
        <v>3326862866.8499999</v>
      </c>
      <c r="I1152" s="80">
        <f t="shared" si="58"/>
        <v>1082604301.7</v>
      </c>
      <c r="J1152" s="80">
        <f t="shared" si="58"/>
        <v>0</v>
      </c>
      <c r="K1152" s="80">
        <f t="shared" si="58"/>
        <v>0</v>
      </c>
      <c r="L1152" s="80">
        <f t="shared" si="58"/>
        <v>0</v>
      </c>
      <c r="M1152" s="80">
        <f t="shared" si="58"/>
        <v>0</v>
      </c>
      <c r="N1152" s="80">
        <f t="shared" si="58"/>
        <v>0</v>
      </c>
      <c r="O1152" s="80">
        <f t="shared" si="58"/>
        <v>0</v>
      </c>
      <c r="P1152" s="385"/>
    </row>
    <row r="1153" spans="1:16" ht="45" customHeight="1">
      <c r="A1153" s="553"/>
      <c r="B1153" s="552"/>
      <c r="C1153" s="552"/>
      <c r="D1153" s="552"/>
      <c r="E1153" s="552"/>
      <c r="F1153" s="552"/>
      <c r="G1153" s="552"/>
      <c r="H1153" s="552"/>
      <c r="I1153" s="552"/>
      <c r="J1153" s="552"/>
      <c r="K1153" s="552"/>
      <c r="L1153" s="552"/>
      <c r="M1153" s="552"/>
      <c r="N1153" s="552"/>
      <c r="O1153" s="552"/>
      <c r="P1153" s="554"/>
    </row>
    <row r="1154" spans="1:16" s="4" customFormat="1" ht="45" customHeight="1">
      <c r="A1154" s="562" t="s">
        <v>132</v>
      </c>
      <c r="B1154" s="562"/>
      <c r="C1154" s="562"/>
      <c r="D1154" s="562"/>
      <c r="E1154" s="562"/>
      <c r="F1154" s="562"/>
      <c r="G1154" s="562"/>
      <c r="H1154" s="562"/>
      <c r="I1154" s="562"/>
      <c r="J1154" s="562"/>
      <c r="K1154" s="562"/>
      <c r="L1154" s="562"/>
      <c r="M1154" s="562"/>
      <c r="N1154" s="562"/>
      <c r="O1154" s="562"/>
      <c r="P1154" s="562"/>
    </row>
    <row r="1155" spans="1:16" ht="45" customHeight="1">
      <c r="A1155" s="560" t="s">
        <v>133</v>
      </c>
      <c r="B1155" s="560"/>
      <c r="C1155" s="560"/>
      <c r="D1155" s="560"/>
      <c r="E1155" s="560"/>
      <c r="F1155" s="560"/>
      <c r="G1155" s="560"/>
      <c r="H1155" s="560"/>
      <c r="I1155" s="560"/>
      <c r="J1155" s="560"/>
      <c r="K1155" s="560"/>
      <c r="L1155" s="560"/>
      <c r="M1155" s="560"/>
      <c r="N1155" s="560"/>
      <c r="O1155" s="560"/>
      <c r="P1155" s="560"/>
    </row>
    <row r="1156" spans="1:16" ht="45" customHeight="1">
      <c r="A1156" s="61">
        <v>1</v>
      </c>
      <c r="B1156" s="506" t="s">
        <v>2597</v>
      </c>
      <c r="C1156" s="427" t="s">
        <v>33</v>
      </c>
      <c r="D1156" s="62" t="s">
        <v>136</v>
      </c>
      <c r="E1156" s="62" t="s">
        <v>1896</v>
      </c>
      <c r="F1156" s="449">
        <v>2023</v>
      </c>
      <c r="G1156" s="450">
        <v>2023</v>
      </c>
      <c r="H1156" s="63">
        <v>2036000</v>
      </c>
      <c r="I1156" s="107"/>
      <c r="J1156" s="63">
        <v>2036000</v>
      </c>
      <c r="K1156" s="62"/>
      <c r="L1156" s="63"/>
      <c r="M1156" s="63"/>
      <c r="N1156" s="63"/>
      <c r="O1156" s="63"/>
      <c r="P1156" s="417"/>
    </row>
    <row r="1157" spans="1:16" s="1" customFormat="1" ht="45" customHeight="1">
      <c r="A1157" s="551" t="s">
        <v>20</v>
      </c>
      <c r="B1157" s="551"/>
      <c r="C1157" s="551"/>
      <c r="D1157" s="551"/>
      <c r="E1157" s="551"/>
      <c r="F1157" s="551"/>
      <c r="G1157" s="551"/>
      <c r="H1157" s="80">
        <f t="shared" ref="H1157:O1157" si="59">SUM(H1156)</f>
        <v>2036000</v>
      </c>
      <c r="I1157" s="80">
        <f t="shared" si="59"/>
        <v>0</v>
      </c>
      <c r="J1157" s="80">
        <f t="shared" si="59"/>
        <v>2036000</v>
      </c>
      <c r="K1157" s="80">
        <f t="shared" si="59"/>
        <v>0</v>
      </c>
      <c r="L1157" s="80">
        <f t="shared" si="59"/>
        <v>0</v>
      </c>
      <c r="M1157" s="80">
        <f t="shared" si="59"/>
        <v>0</v>
      </c>
      <c r="N1157" s="80">
        <f t="shared" si="59"/>
        <v>0</v>
      </c>
      <c r="O1157" s="80">
        <f t="shared" si="59"/>
        <v>0</v>
      </c>
      <c r="P1157" s="391"/>
    </row>
    <row r="1158" spans="1:16" s="1" customFormat="1" ht="45" customHeight="1">
      <c r="A1158" s="553"/>
      <c r="B1158" s="552"/>
      <c r="C1158" s="552"/>
      <c r="D1158" s="552"/>
      <c r="E1158" s="552"/>
      <c r="F1158" s="552"/>
      <c r="G1158" s="552"/>
      <c r="H1158" s="552"/>
      <c r="I1158" s="552"/>
      <c r="J1158" s="552"/>
      <c r="K1158" s="552"/>
      <c r="L1158" s="552"/>
      <c r="M1158" s="552"/>
      <c r="N1158" s="552"/>
      <c r="O1158" s="552"/>
      <c r="P1158" s="554"/>
    </row>
    <row r="1159" spans="1:16" s="47" customFormat="1" ht="45" customHeight="1">
      <c r="A1159" s="560" t="s">
        <v>53</v>
      </c>
      <c r="B1159" s="560"/>
      <c r="C1159" s="560"/>
      <c r="D1159" s="560"/>
      <c r="E1159" s="560"/>
      <c r="F1159" s="560"/>
      <c r="G1159" s="560"/>
      <c r="H1159" s="560"/>
      <c r="I1159" s="560"/>
      <c r="J1159" s="560"/>
      <c r="K1159" s="560"/>
      <c r="L1159" s="560"/>
      <c r="M1159" s="560"/>
      <c r="N1159" s="560"/>
      <c r="O1159" s="560"/>
      <c r="P1159" s="560"/>
    </row>
    <row r="1160" spans="1:16" ht="45" customHeight="1">
      <c r="A1160" s="115">
        <v>1</v>
      </c>
      <c r="B1160" s="506" t="s">
        <v>2597</v>
      </c>
      <c r="C1160" s="444" t="s">
        <v>726</v>
      </c>
      <c r="D1160" s="115" t="s">
        <v>23</v>
      </c>
      <c r="E1160" s="117" t="s">
        <v>138</v>
      </c>
      <c r="F1160" s="148">
        <v>2022</v>
      </c>
      <c r="G1160" s="148">
        <v>2023</v>
      </c>
      <c r="H1160" s="68">
        <v>1900000</v>
      </c>
      <c r="I1160" s="68">
        <v>0</v>
      </c>
      <c r="J1160" s="68">
        <v>1900000</v>
      </c>
      <c r="K1160" s="85">
        <v>0</v>
      </c>
      <c r="L1160" s="68">
        <v>1900000</v>
      </c>
      <c r="M1160" s="68">
        <v>0</v>
      </c>
      <c r="N1160" s="68">
        <v>0</v>
      </c>
      <c r="O1160" s="68">
        <v>0</v>
      </c>
      <c r="P1160" s="388"/>
    </row>
    <row r="1161" spans="1:16" ht="45" customHeight="1">
      <c r="A1161" s="115">
        <v>2</v>
      </c>
      <c r="B1161" s="506" t="s">
        <v>2597</v>
      </c>
      <c r="C1161" s="444" t="s">
        <v>727</v>
      </c>
      <c r="D1161" s="303" t="s">
        <v>23</v>
      </c>
      <c r="E1161" s="117" t="s">
        <v>138</v>
      </c>
      <c r="F1161" s="148">
        <v>2022</v>
      </c>
      <c r="G1161" s="148">
        <v>2023</v>
      </c>
      <c r="H1161" s="68">
        <v>1180930</v>
      </c>
      <c r="I1161" s="68">
        <v>396980</v>
      </c>
      <c r="J1161" s="68">
        <v>783950</v>
      </c>
      <c r="K1161" s="85">
        <v>0</v>
      </c>
      <c r="L1161" s="68">
        <v>783950</v>
      </c>
      <c r="M1161" s="68">
        <v>0</v>
      </c>
      <c r="N1161" s="68">
        <v>0</v>
      </c>
      <c r="O1161" s="68">
        <v>0</v>
      </c>
      <c r="P1161" s="388"/>
    </row>
    <row r="1162" spans="1:16" ht="45" customHeight="1">
      <c r="A1162" s="115">
        <v>3</v>
      </c>
      <c r="B1162" s="506" t="s">
        <v>2597</v>
      </c>
      <c r="C1162" s="444" t="s">
        <v>1826</v>
      </c>
      <c r="D1162" s="303" t="s">
        <v>23</v>
      </c>
      <c r="E1162" s="117" t="s">
        <v>1834</v>
      </c>
      <c r="F1162" s="148">
        <v>2022</v>
      </c>
      <c r="G1162" s="148">
        <v>2023</v>
      </c>
      <c r="H1162" s="68">
        <v>314596481</v>
      </c>
      <c r="I1162" s="68">
        <v>80421481</v>
      </c>
      <c r="J1162" s="68">
        <v>234175000</v>
      </c>
      <c r="K1162" s="85">
        <v>0</v>
      </c>
      <c r="L1162" s="68">
        <v>139225000</v>
      </c>
      <c r="M1162" s="68">
        <v>0</v>
      </c>
      <c r="N1162" s="68">
        <v>0</v>
      </c>
      <c r="O1162" s="68">
        <v>94950000</v>
      </c>
      <c r="P1162" s="388"/>
    </row>
    <row r="1163" spans="1:16" ht="45" customHeight="1">
      <c r="A1163" s="115">
        <v>4</v>
      </c>
      <c r="B1163" s="506" t="s">
        <v>2597</v>
      </c>
      <c r="C1163" s="444" t="s">
        <v>1827</v>
      </c>
      <c r="D1163" s="303" t="s">
        <v>23</v>
      </c>
      <c r="E1163" s="117" t="s">
        <v>1835</v>
      </c>
      <c r="F1163" s="148">
        <v>2015</v>
      </c>
      <c r="G1163" s="148">
        <v>2024</v>
      </c>
      <c r="H1163" s="68">
        <v>32333786</v>
      </c>
      <c r="I1163" s="68">
        <v>334786</v>
      </c>
      <c r="J1163" s="68">
        <v>19499000</v>
      </c>
      <c r="K1163" s="85">
        <v>0</v>
      </c>
      <c r="L1163" s="68">
        <v>0</v>
      </c>
      <c r="M1163" s="68">
        <v>0</v>
      </c>
      <c r="N1163" s="68">
        <v>12000000</v>
      </c>
      <c r="O1163" s="68">
        <v>7499000</v>
      </c>
      <c r="P1163" s="388"/>
    </row>
    <row r="1164" spans="1:16" ht="45" customHeight="1">
      <c r="A1164" s="115">
        <v>5</v>
      </c>
      <c r="B1164" s="506" t="s">
        <v>2597</v>
      </c>
      <c r="C1164" s="444" t="s">
        <v>1828</v>
      </c>
      <c r="D1164" s="303" t="s">
        <v>23</v>
      </c>
      <c r="E1164" s="117" t="s">
        <v>111</v>
      </c>
      <c r="F1164" s="148">
        <v>2021</v>
      </c>
      <c r="G1164" s="148">
        <v>2024</v>
      </c>
      <c r="H1164" s="68">
        <v>30709980</v>
      </c>
      <c r="I1164" s="68">
        <v>709980</v>
      </c>
      <c r="J1164" s="68">
        <v>3000000</v>
      </c>
      <c r="K1164" s="85">
        <v>0</v>
      </c>
      <c r="L1164" s="68">
        <v>0</v>
      </c>
      <c r="M1164" s="68">
        <v>0</v>
      </c>
      <c r="N1164" s="68">
        <v>1500000</v>
      </c>
      <c r="O1164" s="68">
        <v>1500000</v>
      </c>
      <c r="P1164" s="388"/>
    </row>
    <row r="1165" spans="1:16" ht="45" customHeight="1">
      <c r="A1165" s="115">
        <v>6</v>
      </c>
      <c r="B1165" s="506" t="s">
        <v>2597</v>
      </c>
      <c r="C1165" s="444" t="s">
        <v>1829</v>
      </c>
      <c r="D1165" s="303" t="s">
        <v>23</v>
      </c>
      <c r="E1165" s="117" t="s">
        <v>111</v>
      </c>
      <c r="F1165" s="370">
        <v>2022</v>
      </c>
      <c r="G1165" s="370">
        <v>2024</v>
      </c>
      <c r="H1165" s="68">
        <v>15000000</v>
      </c>
      <c r="I1165" s="68">
        <v>0</v>
      </c>
      <c r="J1165" s="68">
        <v>1000</v>
      </c>
      <c r="K1165" s="85">
        <v>0</v>
      </c>
      <c r="L1165" s="68">
        <v>0</v>
      </c>
      <c r="M1165" s="68">
        <v>0</v>
      </c>
      <c r="N1165" s="68">
        <v>0</v>
      </c>
      <c r="O1165" s="68">
        <v>1000</v>
      </c>
      <c r="P1165" s="388"/>
    </row>
    <row r="1166" spans="1:16" ht="45" customHeight="1">
      <c r="A1166" s="115">
        <v>7</v>
      </c>
      <c r="B1166" s="506" t="s">
        <v>2597</v>
      </c>
      <c r="C1166" s="444" t="s">
        <v>1830</v>
      </c>
      <c r="D1166" s="303" t="s">
        <v>23</v>
      </c>
      <c r="E1166" s="117" t="s">
        <v>388</v>
      </c>
      <c r="F1166" s="370">
        <v>2023</v>
      </c>
      <c r="G1166" s="370">
        <v>2024</v>
      </c>
      <c r="H1166" s="68">
        <v>16000000</v>
      </c>
      <c r="I1166" s="68">
        <v>0</v>
      </c>
      <c r="J1166" s="68">
        <v>7001000</v>
      </c>
      <c r="K1166" s="85">
        <v>0</v>
      </c>
      <c r="L1166" s="68">
        <v>0</v>
      </c>
      <c r="M1166" s="68">
        <v>751000</v>
      </c>
      <c r="N1166" s="68">
        <v>3000000</v>
      </c>
      <c r="O1166" s="68">
        <v>3250000</v>
      </c>
      <c r="P1166" s="388"/>
    </row>
    <row r="1167" spans="1:16" ht="45" customHeight="1">
      <c r="A1167" s="115">
        <v>8</v>
      </c>
      <c r="B1167" s="506" t="s">
        <v>2597</v>
      </c>
      <c r="C1167" s="444" t="s">
        <v>1831</v>
      </c>
      <c r="D1167" s="303" t="s">
        <v>23</v>
      </c>
      <c r="E1167" s="117" t="s">
        <v>1836</v>
      </c>
      <c r="F1167" s="370">
        <v>2023</v>
      </c>
      <c r="G1167" s="370">
        <v>2023</v>
      </c>
      <c r="H1167" s="68">
        <v>1500000</v>
      </c>
      <c r="I1167" s="68">
        <v>0</v>
      </c>
      <c r="J1167" s="68">
        <v>1500000</v>
      </c>
      <c r="K1167" s="85">
        <v>0</v>
      </c>
      <c r="L1167" s="68">
        <v>0</v>
      </c>
      <c r="M1167" s="68">
        <v>0</v>
      </c>
      <c r="N1167" s="68">
        <v>500000</v>
      </c>
      <c r="O1167" s="68">
        <v>1000000</v>
      </c>
      <c r="P1167" s="388"/>
    </row>
    <row r="1168" spans="1:16" ht="45" customHeight="1">
      <c r="A1168" s="303">
        <v>9</v>
      </c>
      <c r="B1168" s="506" t="s">
        <v>2597</v>
      </c>
      <c r="C1168" s="444" t="s">
        <v>137</v>
      </c>
      <c r="D1168" s="303" t="s">
        <v>23</v>
      </c>
      <c r="E1168" s="117" t="s">
        <v>52</v>
      </c>
      <c r="F1168" s="370">
        <v>2017</v>
      </c>
      <c r="G1168" s="370">
        <v>2025</v>
      </c>
      <c r="H1168" s="68">
        <v>86118895</v>
      </c>
      <c r="I1168" s="68">
        <v>26118395</v>
      </c>
      <c r="J1168" s="68">
        <v>1000</v>
      </c>
      <c r="K1168" s="85">
        <v>0</v>
      </c>
      <c r="L1168" s="68">
        <v>0</v>
      </c>
      <c r="M1168" s="68">
        <v>0</v>
      </c>
      <c r="N1168" s="68">
        <v>0</v>
      </c>
      <c r="O1168" s="68">
        <v>1000</v>
      </c>
      <c r="P1168" s="388"/>
    </row>
    <row r="1169" spans="1:16" ht="45" customHeight="1">
      <c r="A1169" s="303">
        <v>10</v>
      </c>
      <c r="B1169" s="506" t="s">
        <v>2597</v>
      </c>
      <c r="C1169" s="444" t="s">
        <v>33</v>
      </c>
      <c r="D1169" s="303" t="s">
        <v>23</v>
      </c>
      <c r="E1169" s="117" t="s">
        <v>138</v>
      </c>
      <c r="F1169" s="370">
        <v>2023</v>
      </c>
      <c r="G1169" s="370">
        <v>2023</v>
      </c>
      <c r="H1169" s="68">
        <v>23410050</v>
      </c>
      <c r="I1169" s="68">
        <v>0</v>
      </c>
      <c r="J1169" s="68">
        <v>23410050</v>
      </c>
      <c r="K1169" s="85">
        <v>0</v>
      </c>
      <c r="L1169" s="68">
        <v>150000</v>
      </c>
      <c r="M1169" s="68">
        <v>2100000</v>
      </c>
      <c r="N1169" s="68">
        <v>9700050</v>
      </c>
      <c r="O1169" s="68">
        <v>11460000</v>
      </c>
      <c r="P1169" s="388"/>
    </row>
    <row r="1170" spans="1:16" ht="45" customHeight="1">
      <c r="A1170" s="303">
        <v>11</v>
      </c>
      <c r="B1170" s="506" t="s">
        <v>2597</v>
      </c>
      <c r="C1170" s="444" t="s">
        <v>1832</v>
      </c>
      <c r="D1170" s="303" t="s">
        <v>23</v>
      </c>
      <c r="E1170" s="117" t="s">
        <v>138</v>
      </c>
      <c r="F1170" s="370">
        <v>2023</v>
      </c>
      <c r="G1170" s="370">
        <v>2024</v>
      </c>
      <c r="H1170" s="68">
        <v>60000000</v>
      </c>
      <c r="I1170" s="68">
        <v>0</v>
      </c>
      <c r="J1170" s="68">
        <v>30000000</v>
      </c>
      <c r="K1170" s="85">
        <v>0</v>
      </c>
      <c r="L1170" s="68">
        <v>0</v>
      </c>
      <c r="M1170" s="68">
        <v>0</v>
      </c>
      <c r="N1170" s="68">
        <v>0</v>
      </c>
      <c r="O1170" s="68">
        <v>30000000</v>
      </c>
      <c r="P1170" s="388"/>
    </row>
    <row r="1171" spans="1:16" ht="45" customHeight="1">
      <c r="A1171" s="115">
        <v>12</v>
      </c>
      <c r="B1171" s="506" t="s">
        <v>2597</v>
      </c>
      <c r="C1171" s="444" t="s">
        <v>1833</v>
      </c>
      <c r="D1171" s="303" t="s">
        <v>23</v>
      </c>
      <c r="E1171" s="117" t="s">
        <v>138</v>
      </c>
      <c r="F1171" s="370">
        <v>2024</v>
      </c>
      <c r="G1171" s="370">
        <v>2025</v>
      </c>
      <c r="H1171" s="68">
        <v>240000000</v>
      </c>
      <c r="I1171" s="68">
        <v>0</v>
      </c>
      <c r="J1171" s="68">
        <v>0</v>
      </c>
      <c r="K1171" s="85">
        <v>0</v>
      </c>
      <c r="L1171" s="68">
        <v>0</v>
      </c>
      <c r="M1171" s="68">
        <v>0</v>
      </c>
      <c r="N1171" s="68">
        <v>0</v>
      </c>
      <c r="O1171" s="68">
        <v>0</v>
      </c>
      <c r="P1171" s="388"/>
    </row>
    <row r="1172" spans="1:16" s="1" customFormat="1" ht="45" customHeight="1">
      <c r="A1172" s="551" t="s">
        <v>20</v>
      </c>
      <c r="B1172" s="551"/>
      <c r="C1172" s="551"/>
      <c r="D1172" s="551"/>
      <c r="E1172" s="551"/>
      <c r="F1172" s="551"/>
      <c r="G1172" s="551"/>
      <c r="H1172" s="59">
        <f t="shared" ref="H1172:O1172" si="60">SUM(H1160:H1171)</f>
        <v>822750122</v>
      </c>
      <c r="I1172" s="59">
        <f t="shared" si="60"/>
        <v>107981622</v>
      </c>
      <c r="J1172" s="59">
        <f t="shared" si="60"/>
        <v>321271000</v>
      </c>
      <c r="K1172" s="59">
        <f t="shared" si="60"/>
        <v>0</v>
      </c>
      <c r="L1172" s="59">
        <f t="shared" si="60"/>
        <v>142058950</v>
      </c>
      <c r="M1172" s="59">
        <f t="shared" si="60"/>
        <v>2851000</v>
      </c>
      <c r="N1172" s="59">
        <f t="shared" si="60"/>
        <v>26700050</v>
      </c>
      <c r="O1172" s="59">
        <f t="shared" si="60"/>
        <v>149661000</v>
      </c>
      <c r="P1172" s="404"/>
    </row>
    <row r="1173" spans="1:16" s="44" customFormat="1" ht="45" customHeight="1">
      <c r="A1173" s="553"/>
      <c r="B1173" s="552"/>
      <c r="C1173" s="552"/>
      <c r="D1173" s="552"/>
      <c r="E1173" s="552"/>
      <c r="F1173" s="552"/>
      <c r="G1173" s="552"/>
      <c r="H1173" s="552"/>
      <c r="I1173" s="552"/>
      <c r="J1173" s="552"/>
      <c r="K1173" s="552"/>
      <c r="L1173" s="552"/>
      <c r="M1173" s="552"/>
      <c r="N1173" s="552"/>
      <c r="O1173" s="552"/>
      <c r="P1173" s="554"/>
    </row>
    <row r="1174" spans="1:16" ht="45" customHeight="1">
      <c r="A1174" s="562" t="s">
        <v>134</v>
      </c>
      <c r="B1174" s="562"/>
      <c r="C1174" s="562"/>
      <c r="D1174" s="562"/>
      <c r="E1174" s="562"/>
      <c r="F1174" s="562"/>
      <c r="G1174" s="562"/>
      <c r="H1174" s="562"/>
      <c r="I1174" s="562"/>
      <c r="J1174" s="562"/>
      <c r="K1174" s="562"/>
      <c r="L1174" s="562"/>
      <c r="M1174" s="562"/>
      <c r="N1174" s="562"/>
      <c r="O1174" s="562"/>
      <c r="P1174" s="562"/>
    </row>
    <row r="1175" spans="1:16" ht="45" customHeight="1">
      <c r="A1175" s="561" t="s">
        <v>118</v>
      </c>
      <c r="B1175" s="561"/>
      <c r="C1175" s="561"/>
      <c r="D1175" s="561"/>
      <c r="E1175" s="561"/>
      <c r="F1175" s="561"/>
      <c r="G1175" s="561"/>
      <c r="H1175" s="561"/>
      <c r="I1175" s="561"/>
      <c r="J1175" s="561"/>
      <c r="K1175" s="561"/>
      <c r="L1175" s="561"/>
      <c r="M1175" s="561"/>
      <c r="N1175" s="561"/>
      <c r="O1175" s="561"/>
      <c r="P1175" s="561"/>
    </row>
    <row r="1176" spans="1:16" ht="45" customHeight="1">
      <c r="A1176" s="65">
        <v>1</v>
      </c>
      <c r="B1176" s="394" t="s">
        <v>1820</v>
      </c>
      <c r="C1176" s="425" t="s">
        <v>283</v>
      </c>
      <c r="D1176" s="74" t="s">
        <v>23</v>
      </c>
      <c r="E1176" s="65" t="s">
        <v>91</v>
      </c>
      <c r="F1176" s="375">
        <v>2023</v>
      </c>
      <c r="G1176" s="375">
        <v>2023</v>
      </c>
      <c r="H1176" s="123">
        <v>1998000</v>
      </c>
      <c r="I1176" s="116">
        <v>0</v>
      </c>
      <c r="J1176" s="116">
        <v>1998000</v>
      </c>
      <c r="K1176" s="65"/>
      <c r="L1176" s="124">
        <v>199800</v>
      </c>
      <c r="M1176" s="124">
        <v>499559</v>
      </c>
      <c r="N1176" s="125">
        <v>659340</v>
      </c>
      <c r="O1176" s="125">
        <v>639301</v>
      </c>
      <c r="P1176" s="387"/>
    </row>
    <row r="1177" spans="1:16" ht="45" customHeight="1">
      <c r="A1177" s="65">
        <v>2</v>
      </c>
      <c r="B1177" s="394" t="s">
        <v>1820</v>
      </c>
      <c r="C1177" s="425" t="s">
        <v>284</v>
      </c>
      <c r="D1177" s="74" t="s">
        <v>23</v>
      </c>
      <c r="E1177" s="65" t="s">
        <v>285</v>
      </c>
      <c r="F1177" s="375">
        <v>2020</v>
      </c>
      <c r="G1177" s="375">
        <v>2024</v>
      </c>
      <c r="H1177" s="123">
        <v>65500000</v>
      </c>
      <c r="I1177" s="79">
        <v>27500000</v>
      </c>
      <c r="J1177" s="79">
        <v>35000000</v>
      </c>
      <c r="K1177" s="115"/>
      <c r="L1177" s="126">
        <v>3500000</v>
      </c>
      <c r="M1177" s="126">
        <v>8751000</v>
      </c>
      <c r="N1177" s="126">
        <v>11550000</v>
      </c>
      <c r="O1177" s="126">
        <v>11199000</v>
      </c>
      <c r="P1177" s="387"/>
    </row>
    <row r="1178" spans="1:16" ht="45" customHeight="1">
      <c r="A1178" s="65">
        <v>3</v>
      </c>
      <c r="B1178" s="394" t="s">
        <v>1820</v>
      </c>
      <c r="C1178" s="425" t="s">
        <v>286</v>
      </c>
      <c r="D1178" s="74" t="s">
        <v>23</v>
      </c>
      <c r="E1178" s="65" t="s">
        <v>102</v>
      </c>
      <c r="F1178" s="375">
        <v>2020</v>
      </c>
      <c r="G1178" s="375">
        <v>2024</v>
      </c>
      <c r="H1178" s="123">
        <v>205165625</v>
      </c>
      <c r="I1178" s="79">
        <v>81165625</v>
      </c>
      <c r="J1178" s="79">
        <v>124000000</v>
      </c>
      <c r="K1178" s="115"/>
      <c r="L1178" s="126">
        <v>11500000</v>
      </c>
      <c r="M1178" s="126">
        <v>96252000</v>
      </c>
      <c r="N1178" s="126">
        <v>8250000</v>
      </c>
      <c r="O1178" s="126">
        <v>7998000</v>
      </c>
      <c r="P1178" s="387"/>
    </row>
    <row r="1179" spans="1:16" ht="45" customHeight="1">
      <c r="A1179" s="65">
        <v>4</v>
      </c>
      <c r="B1179" s="394" t="s">
        <v>1820</v>
      </c>
      <c r="C1179" s="425" t="s">
        <v>287</v>
      </c>
      <c r="D1179" s="74" t="s">
        <v>23</v>
      </c>
      <c r="E1179" s="65" t="s">
        <v>728</v>
      </c>
      <c r="F1179" s="375">
        <v>2020</v>
      </c>
      <c r="G1179" s="375">
        <v>2024</v>
      </c>
      <c r="H1179" s="123">
        <v>126002000</v>
      </c>
      <c r="I1179" s="79">
        <v>16950000</v>
      </c>
      <c r="J1179" s="79">
        <v>2000</v>
      </c>
      <c r="K1179" s="115"/>
      <c r="L1179" s="126">
        <v>200</v>
      </c>
      <c r="M1179" s="126">
        <v>499</v>
      </c>
      <c r="N1179" s="126">
        <v>660</v>
      </c>
      <c r="O1179" s="126">
        <v>641</v>
      </c>
      <c r="P1179" s="405"/>
    </row>
    <row r="1180" spans="1:16" ht="45" customHeight="1">
      <c r="A1180" s="65">
        <v>5</v>
      </c>
      <c r="B1180" s="394" t="s">
        <v>1820</v>
      </c>
      <c r="C1180" s="363" t="s">
        <v>1818</v>
      </c>
      <c r="D1180" s="74" t="s">
        <v>23</v>
      </c>
      <c r="E1180" s="65" t="s">
        <v>1819</v>
      </c>
      <c r="F1180" s="148">
        <v>2023</v>
      </c>
      <c r="G1180" s="148">
        <v>2025</v>
      </c>
      <c r="H1180" s="127">
        <v>200000000</v>
      </c>
      <c r="I1180" s="73">
        <v>0</v>
      </c>
      <c r="J1180" s="73">
        <v>33000000</v>
      </c>
      <c r="K1180" s="115"/>
      <c r="L1180" s="126">
        <v>3300000</v>
      </c>
      <c r="M1180" s="126">
        <v>8250942</v>
      </c>
      <c r="N1180" s="126">
        <v>10890000</v>
      </c>
      <c r="O1180" s="126">
        <v>10559058</v>
      </c>
      <c r="P1180" s="405"/>
    </row>
    <row r="1181" spans="1:16" ht="45" customHeight="1">
      <c r="A1181" s="65">
        <v>6</v>
      </c>
      <c r="B1181" s="394" t="s">
        <v>1820</v>
      </c>
      <c r="C1181" s="363" t="s">
        <v>32</v>
      </c>
      <c r="D1181" s="74" t="s">
        <v>23</v>
      </c>
      <c r="E1181" s="65" t="s">
        <v>288</v>
      </c>
      <c r="F1181" s="148">
        <v>2023</v>
      </c>
      <c r="G1181" s="148">
        <v>2023</v>
      </c>
      <c r="H1181" s="127">
        <v>56000000</v>
      </c>
      <c r="I1181" s="79">
        <v>0</v>
      </c>
      <c r="J1181" s="79">
        <v>56000000</v>
      </c>
      <c r="K1181" s="115"/>
      <c r="L1181" s="126">
        <v>13500000</v>
      </c>
      <c r="M1181" s="126">
        <v>19754000</v>
      </c>
      <c r="N1181" s="126">
        <v>11550000</v>
      </c>
      <c r="O1181" s="126">
        <v>11196000</v>
      </c>
      <c r="P1181" s="387"/>
    </row>
    <row r="1182" spans="1:16" ht="45" customHeight="1">
      <c r="A1182" s="65">
        <v>7</v>
      </c>
      <c r="B1182" s="394" t="s">
        <v>1820</v>
      </c>
      <c r="C1182" s="425" t="s">
        <v>289</v>
      </c>
      <c r="D1182" s="74" t="s">
        <v>23</v>
      </c>
      <c r="E1182" s="65" t="s">
        <v>99</v>
      </c>
      <c r="F1182" s="375">
        <v>2023</v>
      </c>
      <c r="G1182" s="375">
        <v>2023</v>
      </c>
      <c r="H1182" s="123">
        <v>28000000</v>
      </c>
      <c r="I1182" s="79">
        <v>0</v>
      </c>
      <c r="J1182" s="79">
        <v>28000000</v>
      </c>
      <c r="K1182" s="115"/>
      <c r="L1182" s="126">
        <v>2000000</v>
      </c>
      <c r="M1182" s="126">
        <v>13001000</v>
      </c>
      <c r="N1182" s="126">
        <v>6600000</v>
      </c>
      <c r="O1182" s="126">
        <v>6399000</v>
      </c>
      <c r="P1182" s="387"/>
    </row>
    <row r="1183" spans="1:16" ht="45" customHeight="1">
      <c r="A1183" s="65">
        <v>8</v>
      </c>
      <c r="B1183" s="394" t="s">
        <v>1820</v>
      </c>
      <c r="C1183" s="425" t="s">
        <v>290</v>
      </c>
      <c r="D1183" s="74" t="s">
        <v>23</v>
      </c>
      <c r="E1183" s="65" t="s">
        <v>111</v>
      </c>
      <c r="F1183" s="375">
        <v>2011</v>
      </c>
      <c r="G1183" s="375">
        <v>2025</v>
      </c>
      <c r="H1183" s="123">
        <v>42000000</v>
      </c>
      <c r="I1183" s="79">
        <v>31655000</v>
      </c>
      <c r="J1183" s="79">
        <v>2000000</v>
      </c>
      <c r="K1183" s="115"/>
      <c r="L1183" s="126">
        <v>200000</v>
      </c>
      <c r="M1183" s="126">
        <v>500001</v>
      </c>
      <c r="N1183" s="126">
        <v>660000</v>
      </c>
      <c r="O1183" s="126">
        <v>639999</v>
      </c>
      <c r="P1183" s="387"/>
    </row>
    <row r="1184" spans="1:16" ht="45" customHeight="1">
      <c r="A1184" s="65">
        <v>9</v>
      </c>
      <c r="B1184" s="394" t="s">
        <v>1820</v>
      </c>
      <c r="C1184" s="363" t="s">
        <v>291</v>
      </c>
      <c r="D1184" s="65" t="s">
        <v>23</v>
      </c>
      <c r="E1184" s="65" t="s">
        <v>111</v>
      </c>
      <c r="F1184" s="148">
        <v>2013</v>
      </c>
      <c r="G1184" s="148">
        <v>2024</v>
      </c>
      <c r="H1184" s="127">
        <v>16000000</v>
      </c>
      <c r="I1184" s="73">
        <v>11951000</v>
      </c>
      <c r="J1184" s="73">
        <v>3000000</v>
      </c>
      <c r="K1184" s="115"/>
      <c r="L1184" s="126">
        <v>300000</v>
      </c>
      <c r="M1184" s="126">
        <v>749997</v>
      </c>
      <c r="N1184" s="126">
        <v>990000</v>
      </c>
      <c r="O1184" s="126">
        <v>960003</v>
      </c>
      <c r="P1184" s="405"/>
    </row>
    <row r="1185" spans="1:16" ht="45" customHeight="1">
      <c r="A1185" s="65">
        <v>10</v>
      </c>
      <c r="B1185" s="394" t="s">
        <v>1820</v>
      </c>
      <c r="C1185" s="425" t="s">
        <v>1821</v>
      </c>
      <c r="D1185" s="74" t="s">
        <v>23</v>
      </c>
      <c r="E1185" s="65" t="s">
        <v>1822</v>
      </c>
      <c r="F1185" s="375">
        <v>2023</v>
      </c>
      <c r="G1185" s="375">
        <v>2024</v>
      </c>
      <c r="H1185" s="123">
        <v>15000000</v>
      </c>
      <c r="I1185" s="79">
        <v>0</v>
      </c>
      <c r="J1185" s="79">
        <v>10000000</v>
      </c>
      <c r="K1185" s="115"/>
      <c r="L1185" s="126">
        <v>1000000</v>
      </c>
      <c r="M1185" s="126">
        <v>2500002</v>
      </c>
      <c r="N1185" s="126">
        <v>3300000</v>
      </c>
      <c r="O1185" s="126">
        <v>3199998</v>
      </c>
      <c r="P1185" s="405"/>
    </row>
    <row r="1186" spans="1:16" ht="45" customHeight="1">
      <c r="A1186" s="65">
        <v>11</v>
      </c>
      <c r="B1186" s="394" t="s">
        <v>1820</v>
      </c>
      <c r="C1186" s="425" t="s">
        <v>292</v>
      </c>
      <c r="D1186" s="74" t="s">
        <v>23</v>
      </c>
      <c r="E1186" s="65" t="s">
        <v>293</v>
      </c>
      <c r="F1186" s="375">
        <v>2023</v>
      </c>
      <c r="G1186" s="375">
        <v>2023</v>
      </c>
      <c r="H1186" s="123">
        <v>2000000</v>
      </c>
      <c r="I1186" s="79">
        <v>0</v>
      </c>
      <c r="J1186" s="79">
        <v>2000000</v>
      </c>
      <c r="K1186" s="115"/>
      <c r="L1186" s="126">
        <v>200000</v>
      </c>
      <c r="M1186" s="126">
        <v>501000</v>
      </c>
      <c r="N1186" s="126">
        <v>660000</v>
      </c>
      <c r="O1186" s="126">
        <v>639000</v>
      </c>
      <c r="P1186" s="387"/>
    </row>
    <row r="1187" spans="1:16" ht="45" customHeight="1">
      <c r="A1187" s="65">
        <v>12</v>
      </c>
      <c r="B1187" s="394" t="s">
        <v>1820</v>
      </c>
      <c r="C1187" s="425" t="s">
        <v>294</v>
      </c>
      <c r="D1187" s="74" t="s">
        <v>23</v>
      </c>
      <c r="E1187" s="65" t="s">
        <v>729</v>
      </c>
      <c r="F1187" s="375">
        <v>2007</v>
      </c>
      <c r="G1187" s="375">
        <v>2023</v>
      </c>
      <c r="H1187" s="123">
        <v>56104500</v>
      </c>
      <c r="I1187" s="79">
        <v>54354500</v>
      </c>
      <c r="J1187" s="79">
        <v>1750000</v>
      </c>
      <c r="K1187" s="115"/>
      <c r="L1187" s="126">
        <v>875524</v>
      </c>
      <c r="M1187" s="126">
        <v>874476</v>
      </c>
      <c r="N1187" s="126"/>
      <c r="O1187" s="68"/>
      <c r="P1187" s="387"/>
    </row>
    <row r="1188" spans="1:16" ht="45" customHeight="1">
      <c r="A1188" s="65">
        <v>13</v>
      </c>
      <c r="B1188" s="394" t="s">
        <v>1820</v>
      </c>
      <c r="C1188" s="425" t="s">
        <v>295</v>
      </c>
      <c r="D1188" s="74" t="s">
        <v>23</v>
      </c>
      <c r="E1188" s="65" t="s">
        <v>729</v>
      </c>
      <c r="F1188" s="375">
        <v>2009</v>
      </c>
      <c r="G1188" s="375">
        <v>2023</v>
      </c>
      <c r="H1188" s="123">
        <v>155626000</v>
      </c>
      <c r="I1188" s="79">
        <v>135626000</v>
      </c>
      <c r="J1188" s="79">
        <v>20000000</v>
      </c>
      <c r="K1188" s="115"/>
      <c r="L1188" s="126">
        <v>10000392</v>
      </c>
      <c r="M1188" s="126">
        <v>9999608</v>
      </c>
      <c r="N1188" s="126"/>
      <c r="O1188" s="126"/>
      <c r="P1188" s="387"/>
    </row>
    <row r="1189" spans="1:16" ht="45" customHeight="1">
      <c r="A1189" s="65">
        <v>14</v>
      </c>
      <c r="B1189" s="394" t="s">
        <v>1820</v>
      </c>
      <c r="C1189" s="425" t="s">
        <v>296</v>
      </c>
      <c r="D1189" s="74" t="s">
        <v>23</v>
      </c>
      <c r="E1189" s="65" t="s">
        <v>103</v>
      </c>
      <c r="F1189" s="375">
        <v>2010</v>
      </c>
      <c r="G1189" s="375">
        <v>2023</v>
      </c>
      <c r="H1189" s="123">
        <v>21493000</v>
      </c>
      <c r="I1189" s="79">
        <v>20893000</v>
      </c>
      <c r="J1189" s="79">
        <v>600000</v>
      </c>
      <c r="K1189" s="115"/>
      <c r="L1189" s="126">
        <v>300182</v>
      </c>
      <c r="M1189" s="126">
        <v>299818</v>
      </c>
      <c r="N1189" s="126"/>
      <c r="O1189" s="126"/>
      <c r="P1189" s="405"/>
    </row>
    <row r="1190" spans="1:16" ht="45" customHeight="1">
      <c r="A1190" s="65">
        <v>15</v>
      </c>
      <c r="B1190" s="394" t="s">
        <v>1820</v>
      </c>
      <c r="C1190" s="425" t="s">
        <v>297</v>
      </c>
      <c r="D1190" s="74" t="s">
        <v>23</v>
      </c>
      <c r="E1190" s="65" t="s">
        <v>103</v>
      </c>
      <c r="F1190" s="375">
        <v>2012</v>
      </c>
      <c r="G1190" s="375">
        <v>2023</v>
      </c>
      <c r="H1190" s="123">
        <v>3507289</v>
      </c>
      <c r="I1190" s="79">
        <v>3491000</v>
      </c>
      <c r="J1190" s="79">
        <v>2000</v>
      </c>
      <c r="K1190" s="115"/>
      <c r="L1190" s="126">
        <v>1001</v>
      </c>
      <c r="M1190" s="126">
        <v>999</v>
      </c>
      <c r="N1190" s="126"/>
      <c r="O1190" s="126"/>
      <c r="P1190" s="405"/>
    </row>
    <row r="1191" spans="1:16" ht="45" customHeight="1">
      <c r="A1191" s="65">
        <v>16</v>
      </c>
      <c r="B1191" s="394" t="s">
        <v>1820</v>
      </c>
      <c r="C1191" s="425" t="s">
        <v>298</v>
      </c>
      <c r="D1191" s="74" t="s">
        <v>23</v>
      </c>
      <c r="E1191" s="65" t="s">
        <v>729</v>
      </c>
      <c r="F1191" s="375">
        <v>2023</v>
      </c>
      <c r="G1191" s="375">
        <v>2023</v>
      </c>
      <c r="H1191" s="123">
        <v>2930000</v>
      </c>
      <c r="I1191" s="79">
        <v>0</v>
      </c>
      <c r="J1191" s="79">
        <v>2930000</v>
      </c>
      <c r="K1191" s="115"/>
      <c r="L1191" s="126">
        <v>1465232</v>
      </c>
      <c r="M1191" s="126">
        <v>1464768</v>
      </c>
      <c r="N1191" s="126"/>
      <c r="O1191" s="126"/>
      <c r="P1191" s="405"/>
    </row>
    <row r="1192" spans="1:16" ht="45" customHeight="1">
      <c r="A1192" s="65">
        <v>17</v>
      </c>
      <c r="B1192" s="394" t="s">
        <v>1820</v>
      </c>
      <c r="C1192" s="425" t="s">
        <v>299</v>
      </c>
      <c r="D1192" s="74" t="s">
        <v>23</v>
      </c>
      <c r="E1192" s="65" t="s">
        <v>730</v>
      </c>
      <c r="F1192" s="375">
        <v>2016</v>
      </c>
      <c r="G1192" s="375">
        <v>2023</v>
      </c>
      <c r="H1192" s="123">
        <v>48279600</v>
      </c>
      <c r="I1192" s="116">
        <v>44734600</v>
      </c>
      <c r="J1192" s="116">
        <v>3545000</v>
      </c>
      <c r="K1192" s="115"/>
      <c r="L1192" s="126">
        <v>1772669</v>
      </c>
      <c r="M1192" s="126">
        <v>1772331</v>
      </c>
      <c r="N1192" s="126"/>
      <c r="O1192" s="126"/>
      <c r="P1192" s="405"/>
    </row>
    <row r="1193" spans="1:16" ht="45" customHeight="1">
      <c r="A1193" s="65">
        <v>18</v>
      </c>
      <c r="B1193" s="394" t="s">
        <v>1820</v>
      </c>
      <c r="C1193" s="425" t="s">
        <v>300</v>
      </c>
      <c r="D1193" s="74" t="s">
        <v>23</v>
      </c>
      <c r="E1193" s="65" t="s">
        <v>104</v>
      </c>
      <c r="F1193" s="375">
        <v>2023</v>
      </c>
      <c r="G1193" s="375">
        <v>2023</v>
      </c>
      <c r="H1193" s="123">
        <v>19079000</v>
      </c>
      <c r="I1193" s="79">
        <v>0</v>
      </c>
      <c r="J1193" s="79">
        <v>19079000</v>
      </c>
      <c r="K1193" s="115"/>
      <c r="L1193" s="126">
        <v>586000</v>
      </c>
      <c r="M1193" s="126">
        <v>18493000</v>
      </c>
      <c r="N1193" s="126"/>
      <c r="O1193" s="126"/>
      <c r="P1193" s="405"/>
    </row>
    <row r="1194" spans="1:16" ht="45" customHeight="1">
      <c r="A1194" s="65">
        <v>19</v>
      </c>
      <c r="B1194" s="394" t="s">
        <v>1820</v>
      </c>
      <c r="C1194" s="425" t="s">
        <v>301</v>
      </c>
      <c r="D1194" s="74" t="s">
        <v>23</v>
      </c>
      <c r="E1194" s="65" t="s">
        <v>731</v>
      </c>
      <c r="F1194" s="375">
        <v>2019</v>
      </c>
      <c r="G1194" s="375">
        <v>2023</v>
      </c>
      <c r="H1194" s="123">
        <v>14514000</v>
      </c>
      <c r="I1194" s="79">
        <v>14512000</v>
      </c>
      <c r="J1194" s="79">
        <v>2000</v>
      </c>
      <c r="K1194" s="115"/>
      <c r="L1194" s="126">
        <v>1000</v>
      </c>
      <c r="M1194" s="126">
        <v>1000</v>
      </c>
      <c r="N1194" s="126"/>
      <c r="O1194" s="126"/>
      <c r="P1194" s="405"/>
    </row>
    <row r="1195" spans="1:16" ht="45" customHeight="1">
      <c r="A1195" s="65">
        <v>20</v>
      </c>
      <c r="B1195" s="394" t="s">
        <v>1820</v>
      </c>
      <c r="C1195" s="425" t="s">
        <v>302</v>
      </c>
      <c r="D1195" s="74" t="s">
        <v>23</v>
      </c>
      <c r="E1195" s="65" t="s">
        <v>303</v>
      </c>
      <c r="F1195" s="375">
        <v>2021</v>
      </c>
      <c r="G1195" s="375">
        <v>2025</v>
      </c>
      <c r="H1195" s="123">
        <v>20319000</v>
      </c>
      <c r="I1195" s="79">
        <v>4140000</v>
      </c>
      <c r="J1195" s="79">
        <v>4429000</v>
      </c>
      <c r="K1195" s="115"/>
      <c r="L1195" s="126">
        <v>2216456</v>
      </c>
      <c r="M1195" s="126">
        <v>2212544</v>
      </c>
      <c r="N1195" s="126"/>
      <c r="O1195" s="126"/>
      <c r="P1195" s="405"/>
    </row>
    <row r="1196" spans="1:16" ht="45" customHeight="1">
      <c r="A1196" s="65">
        <v>21</v>
      </c>
      <c r="B1196" s="394" t="s">
        <v>1820</v>
      </c>
      <c r="C1196" s="425" t="s">
        <v>304</v>
      </c>
      <c r="D1196" s="74" t="s">
        <v>23</v>
      </c>
      <c r="E1196" s="65" t="s">
        <v>305</v>
      </c>
      <c r="F1196" s="375">
        <v>2010</v>
      </c>
      <c r="G1196" s="375">
        <v>2025</v>
      </c>
      <c r="H1196" s="123">
        <v>28189000</v>
      </c>
      <c r="I1196" s="116">
        <v>14920000</v>
      </c>
      <c r="J1196" s="116">
        <v>3519000</v>
      </c>
      <c r="K1196" s="115"/>
      <c r="L1196" s="126">
        <v>1761014</v>
      </c>
      <c r="M1196" s="126">
        <v>1757986</v>
      </c>
      <c r="N1196" s="126"/>
      <c r="O1196" s="126"/>
      <c r="P1196" s="405"/>
    </row>
    <row r="1197" spans="1:16" ht="45" customHeight="1">
      <c r="A1197" s="65">
        <v>22</v>
      </c>
      <c r="B1197" s="394" t="s">
        <v>1820</v>
      </c>
      <c r="C1197" s="425" t="s">
        <v>306</v>
      </c>
      <c r="D1197" s="74" t="s">
        <v>23</v>
      </c>
      <c r="E1197" s="65" t="s">
        <v>307</v>
      </c>
      <c r="F1197" s="375">
        <v>2016</v>
      </c>
      <c r="G1197" s="375">
        <v>2025</v>
      </c>
      <c r="H1197" s="123">
        <v>19183000</v>
      </c>
      <c r="I1197" s="304">
        <v>8535000</v>
      </c>
      <c r="J1197" s="304">
        <v>2898000</v>
      </c>
      <c r="K1197" s="303"/>
      <c r="L1197" s="126">
        <v>1450250</v>
      </c>
      <c r="M1197" s="126">
        <v>1447750</v>
      </c>
      <c r="N1197" s="126"/>
      <c r="O1197" s="126"/>
      <c r="P1197" s="405"/>
    </row>
    <row r="1198" spans="1:16" ht="45" customHeight="1">
      <c r="A1198" s="65">
        <v>23</v>
      </c>
      <c r="B1198" s="394" t="s">
        <v>1820</v>
      </c>
      <c r="C1198" s="425" t="s">
        <v>308</v>
      </c>
      <c r="D1198" s="74" t="s">
        <v>23</v>
      </c>
      <c r="E1198" s="65" t="s">
        <v>309</v>
      </c>
      <c r="F1198" s="375">
        <v>2020</v>
      </c>
      <c r="G1198" s="375">
        <v>2025</v>
      </c>
      <c r="H1198" s="123">
        <v>4287000</v>
      </c>
      <c r="I1198" s="304">
        <v>920000</v>
      </c>
      <c r="J1198" s="304">
        <v>828000</v>
      </c>
      <c r="K1198" s="303"/>
      <c r="L1198" s="126">
        <v>414280</v>
      </c>
      <c r="M1198" s="126">
        <v>413720</v>
      </c>
      <c r="N1198" s="126"/>
      <c r="O1198" s="126"/>
      <c r="P1198" s="405"/>
    </row>
    <row r="1199" spans="1:16" ht="45" customHeight="1">
      <c r="A1199" s="65">
        <v>24</v>
      </c>
      <c r="B1199" s="394" t="s">
        <v>1820</v>
      </c>
      <c r="C1199" s="425" t="s">
        <v>1824</v>
      </c>
      <c r="D1199" s="74" t="s">
        <v>23</v>
      </c>
      <c r="E1199" s="65" t="s">
        <v>1825</v>
      </c>
      <c r="F1199" s="375">
        <v>2023</v>
      </c>
      <c r="G1199" s="375">
        <v>2023</v>
      </c>
      <c r="H1199" s="123">
        <v>5000000</v>
      </c>
      <c r="I1199" s="116"/>
      <c r="J1199" s="116">
        <v>5000000</v>
      </c>
      <c r="K1199" s="115"/>
      <c r="L1199" s="126">
        <v>0</v>
      </c>
      <c r="M1199" s="126">
        <v>5000000</v>
      </c>
      <c r="N1199" s="126"/>
      <c r="O1199" s="126"/>
      <c r="P1199" s="405"/>
    </row>
    <row r="1200" spans="1:16" ht="45" customHeight="1">
      <c r="A1200" s="551" t="s">
        <v>20</v>
      </c>
      <c r="B1200" s="551"/>
      <c r="C1200" s="551"/>
      <c r="D1200" s="551"/>
      <c r="E1200" s="551"/>
      <c r="F1200" s="551"/>
      <c r="G1200" s="551"/>
      <c r="H1200" s="59">
        <f t="shared" ref="H1200:O1200" si="61">SUM(H1176:H1199)</f>
        <v>1156177014</v>
      </c>
      <c r="I1200" s="59">
        <f t="shared" si="61"/>
        <v>471347725</v>
      </c>
      <c r="J1200" s="59">
        <f t="shared" si="61"/>
        <v>359582000</v>
      </c>
      <c r="K1200" s="59">
        <f t="shared" si="61"/>
        <v>0</v>
      </c>
      <c r="L1200" s="59">
        <f t="shared" si="61"/>
        <v>56544000</v>
      </c>
      <c r="M1200" s="59">
        <f t="shared" si="61"/>
        <v>194498000</v>
      </c>
      <c r="N1200" s="59">
        <f t="shared" si="61"/>
        <v>55110000</v>
      </c>
      <c r="O1200" s="59">
        <f t="shared" si="61"/>
        <v>53430000</v>
      </c>
      <c r="P1200" s="385"/>
    </row>
    <row r="1201" spans="1:16" ht="45" customHeight="1">
      <c r="A1201" s="553"/>
      <c r="B1201" s="552"/>
      <c r="C1201" s="552"/>
      <c r="D1201" s="552"/>
      <c r="E1201" s="552"/>
      <c r="F1201" s="552"/>
      <c r="G1201" s="552"/>
      <c r="H1201" s="552"/>
      <c r="I1201" s="552"/>
      <c r="J1201" s="552"/>
      <c r="K1201" s="552"/>
      <c r="L1201" s="552"/>
      <c r="M1201" s="552"/>
      <c r="N1201" s="552"/>
      <c r="O1201" s="552"/>
      <c r="P1201" s="554"/>
    </row>
    <row r="1202" spans="1:16" ht="45" customHeight="1">
      <c r="A1202" s="560" t="s">
        <v>105</v>
      </c>
      <c r="B1202" s="560"/>
      <c r="C1202" s="560"/>
      <c r="D1202" s="560"/>
      <c r="E1202" s="560"/>
      <c r="F1202" s="560"/>
      <c r="G1202" s="560"/>
      <c r="H1202" s="560"/>
      <c r="I1202" s="560"/>
      <c r="J1202" s="560"/>
      <c r="K1202" s="560"/>
      <c r="L1202" s="560"/>
      <c r="M1202" s="560"/>
      <c r="N1202" s="560"/>
      <c r="O1202" s="560"/>
      <c r="P1202" s="560"/>
    </row>
    <row r="1203" spans="1:16" s="44" customFormat="1" ht="45" customHeight="1">
      <c r="A1203" s="115">
        <v>1</v>
      </c>
      <c r="B1203" s="362" t="s">
        <v>1823</v>
      </c>
      <c r="C1203" s="362" t="s">
        <v>97</v>
      </c>
      <c r="D1203" s="65" t="s">
        <v>136</v>
      </c>
      <c r="E1203" s="88" t="s">
        <v>106</v>
      </c>
      <c r="F1203" s="375">
        <v>2023</v>
      </c>
      <c r="G1203" s="148">
        <v>2023</v>
      </c>
      <c r="H1203" s="123">
        <v>5000000</v>
      </c>
      <c r="I1203" s="79"/>
      <c r="J1203" s="79">
        <v>5000000</v>
      </c>
      <c r="K1203" s="323">
        <v>5000000</v>
      </c>
      <c r="L1203" s="126">
        <v>495686</v>
      </c>
      <c r="M1203" s="123">
        <v>1251363</v>
      </c>
      <c r="N1203" s="79">
        <v>1651742</v>
      </c>
      <c r="O1203" s="79">
        <v>1601209</v>
      </c>
      <c r="P1203" s="382"/>
    </row>
    <row r="1204" spans="1:16" s="44" customFormat="1" ht="45" customHeight="1">
      <c r="A1204" s="115">
        <v>2</v>
      </c>
      <c r="B1204" s="362" t="s">
        <v>1823</v>
      </c>
      <c r="C1204" s="362" t="s">
        <v>93</v>
      </c>
      <c r="D1204" s="65" t="s">
        <v>136</v>
      </c>
      <c r="E1204" s="88" t="s">
        <v>108</v>
      </c>
      <c r="F1204" s="375">
        <v>2020</v>
      </c>
      <c r="G1204" s="148">
        <v>2023</v>
      </c>
      <c r="H1204" s="123">
        <v>11936667</v>
      </c>
      <c r="I1204" s="79">
        <v>4686667</v>
      </c>
      <c r="J1204" s="79">
        <v>7250000</v>
      </c>
      <c r="K1204" s="323">
        <v>7250000</v>
      </c>
      <c r="L1204" s="126">
        <v>726068</v>
      </c>
      <c r="M1204" s="123">
        <v>1814097</v>
      </c>
      <c r="N1204" s="79">
        <v>2394093</v>
      </c>
      <c r="O1204" s="79">
        <v>2315742</v>
      </c>
      <c r="P1204" s="382"/>
    </row>
    <row r="1205" spans="1:16" s="44" customFormat="1" ht="45" customHeight="1">
      <c r="A1205" s="82">
        <v>3</v>
      </c>
      <c r="B1205" s="362" t="s">
        <v>1823</v>
      </c>
      <c r="C1205" s="362" t="s">
        <v>107</v>
      </c>
      <c r="D1205" s="65" t="s">
        <v>136</v>
      </c>
      <c r="E1205" s="88" t="s">
        <v>102</v>
      </c>
      <c r="F1205" s="375">
        <v>2020</v>
      </c>
      <c r="G1205" s="148">
        <v>2023</v>
      </c>
      <c r="H1205" s="123">
        <v>320094904</v>
      </c>
      <c r="I1205" s="304">
        <v>195094904</v>
      </c>
      <c r="J1205" s="304">
        <v>85000000</v>
      </c>
      <c r="K1205" s="323">
        <v>125000000</v>
      </c>
      <c r="L1205" s="126">
        <v>48500038</v>
      </c>
      <c r="M1205" s="123">
        <v>21250464</v>
      </c>
      <c r="N1205" s="304">
        <v>28050121</v>
      </c>
      <c r="O1205" s="304">
        <v>27199377</v>
      </c>
      <c r="P1205" s="382" t="s">
        <v>906</v>
      </c>
    </row>
    <row r="1206" spans="1:16" s="44" customFormat="1" ht="45" customHeight="1">
      <c r="A1206" s="603">
        <v>4</v>
      </c>
      <c r="B1206" s="611" t="s">
        <v>1823</v>
      </c>
      <c r="C1206" s="608" t="s">
        <v>2417</v>
      </c>
      <c r="D1206" s="65"/>
      <c r="E1206" s="88" t="s">
        <v>907</v>
      </c>
      <c r="F1206" s="614">
        <v>2026</v>
      </c>
      <c r="G1206" s="617">
        <v>2026</v>
      </c>
      <c r="H1206" s="123">
        <v>1353056124</v>
      </c>
      <c r="I1206" s="304">
        <v>173330242</v>
      </c>
      <c r="J1206" s="304">
        <v>160000000</v>
      </c>
      <c r="K1206" s="323"/>
      <c r="L1206" s="126"/>
      <c r="M1206" s="123"/>
      <c r="N1206" s="304"/>
      <c r="O1206" s="304"/>
      <c r="P1206" s="605"/>
    </row>
    <row r="1207" spans="1:16" s="44" customFormat="1" ht="45" customHeight="1">
      <c r="A1207" s="604"/>
      <c r="B1207" s="612"/>
      <c r="C1207" s="609"/>
      <c r="D1207" s="65"/>
      <c r="E1207" s="88" t="s">
        <v>908</v>
      </c>
      <c r="F1207" s="615"/>
      <c r="G1207" s="618"/>
      <c r="H1207" s="123"/>
      <c r="I1207" s="79"/>
      <c r="J1207" s="79"/>
      <c r="K1207" s="323"/>
      <c r="L1207" s="126"/>
      <c r="M1207" s="123"/>
      <c r="N1207" s="79"/>
      <c r="O1207" s="79"/>
      <c r="P1207" s="606"/>
    </row>
    <row r="1208" spans="1:16" s="44" customFormat="1" ht="45" customHeight="1">
      <c r="A1208" s="604"/>
      <c r="B1208" s="612"/>
      <c r="C1208" s="609"/>
      <c r="D1208" s="65"/>
      <c r="E1208" s="88" t="s">
        <v>732</v>
      </c>
      <c r="F1208" s="615"/>
      <c r="G1208" s="618"/>
      <c r="H1208" s="123"/>
      <c r="I1208" s="79"/>
      <c r="J1208" s="79"/>
      <c r="K1208" s="323"/>
      <c r="L1208" s="126"/>
      <c r="M1208" s="123"/>
      <c r="N1208" s="79"/>
      <c r="O1208" s="79"/>
      <c r="P1208" s="606"/>
    </row>
    <row r="1209" spans="1:16" s="44" customFormat="1" ht="45" customHeight="1">
      <c r="A1209" s="604"/>
      <c r="B1209" s="612"/>
      <c r="C1209" s="609"/>
      <c r="D1209" s="65"/>
      <c r="E1209" s="88" t="s">
        <v>733</v>
      </c>
      <c r="F1209" s="615"/>
      <c r="G1209" s="618"/>
      <c r="H1209" s="123"/>
      <c r="I1209" s="304"/>
      <c r="J1209" s="304"/>
      <c r="K1209" s="323"/>
      <c r="L1209" s="126"/>
      <c r="M1209" s="123"/>
      <c r="N1209" s="304"/>
      <c r="O1209" s="304"/>
      <c r="P1209" s="606"/>
    </row>
    <row r="1210" spans="1:16" s="44" customFormat="1" ht="45" customHeight="1">
      <c r="A1210" s="604"/>
      <c r="B1210" s="612"/>
      <c r="C1210" s="609"/>
      <c r="D1210" s="65"/>
      <c r="E1210" s="88" t="s">
        <v>909</v>
      </c>
      <c r="F1210" s="615"/>
      <c r="G1210" s="618"/>
      <c r="H1210" s="123"/>
      <c r="I1210" s="304"/>
      <c r="J1210" s="304"/>
      <c r="K1210" s="323"/>
      <c r="L1210" s="126"/>
      <c r="M1210" s="123"/>
      <c r="N1210" s="304"/>
      <c r="O1210" s="304"/>
      <c r="P1210" s="606"/>
    </row>
    <row r="1211" spans="1:16" s="44" customFormat="1" ht="45" customHeight="1">
      <c r="A1211" s="604"/>
      <c r="B1211" s="612"/>
      <c r="C1211" s="609"/>
      <c r="D1211" s="65"/>
      <c r="E1211" s="88" t="s">
        <v>734</v>
      </c>
      <c r="F1211" s="615"/>
      <c r="G1211" s="618"/>
      <c r="H1211" s="123"/>
      <c r="I1211" s="79"/>
      <c r="J1211" s="79"/>
      <c r="K1211" s="323"/>
      <c r="L1211" s="126"/>
      <c r="M1211" s="123"/>
      <c r="N1211" s="79"/>
      <c r="O1211" s="79"/>
      <c r="P1211" s="606"/>
    </row>
    <row r="1212" spans="1:16" s="44" customFormat="1" ht="31.5">
      <c r="A1212" s="604"/>
      <c r="B1212" s="613"/>
      <c r="C1212" s="610"/>
      <c r="D1212" s="65"/>
      <c r="E1212" s="88" t="s">
        <v>910</v>
      </c>
      <c r="F1212" s="616"/>
      <c r="G1212" s="619"/>
      <c r="H1212" s="123"/>
      <c r="I1212" s="79"/>
      <c r="J1212" s="79"/>
      <c r="K1212" s="323"/>
      <c r="L1212" s="126"/>
      <c r="M1212" s="123"/>
      <c r="N1212" s="79"/>
      <c r="O1212" s="79"/>
      <c r="P1212" s="607"/>
    </row>
    <row r="1213" spans="1:16" s="44" customFormat="1" ht="45" customHeight="1">
      <c r="A1213" s="301">
        <v>5</v>
      </c>
      <c r="B1213" s="362" t="s">
        <v>1823</v>
      </c>
      <c r="C1213" s="425" t="s">
        <v>94</v>
      </c>
      <c r="D1213" s="65" t="s">
        <v>136</v>
      </c>
      <c r="E1213" s="74" t="s">
        <v>109</v>
      </c>
      <c r="F1213" s="375">
        <v>2023</v>
      </c>
      <c r="G1213" s="148">
        <v>2023</v>
      </c>
      <c r="H1213" s="123">
        <v>15000000</v>
      </c>
      <c r="I1213" s="304"/>
      <c r="J1213" s="304">
        <v>15000000</v>
      </c>
      <c r="K1213" s="323">
        <v>15000000</v>
      </c>
      <c r="L1213" s="126">
        <v>1500000</v>
      </c>
      <c r="M1213" s="123">
        <v>3753000</v>
      </c>
      <c r="N1213" s="304">
        <v>4950000</v>
      </c>
      <c r="O1213" s="304">
        <v>4797000</v>
      </c>
      <c r="P1213" s="382"/>
    </row>
    <row r="1214" spans="1:16" s="44" customFormat="1" ht="45" customHeight="1">
      <c r="A1214" s="338">
        <v>6</v>
      </c>
      <c r="B1214" s="362" t="s">
        <v>1823</v>
      </c>
      <c r="C1214" s="425" t="s">
        <v>33</v>
      </c>
      <c r="D1214" s="65" t="s">
        <v>136</v>
      </c>
      <c r="E1214" s="74" t="s">
        <v>911</v>
      </c>
      <c r="F1214" s="375">
        <v>2023</v>
      </c>
      <c r="G1214" s="148">
        <v>2023</v>
      </c>
      <c r="H1214" s="123">
        <v>17750000</v>
      </c>
      <c r="I1214" s="304"/>
      <c r="J1214" s="304">
        <v>17750000</v>
      </c>
      <c r="K1214" s="323">
        <v>17750000</v>
      </c>
      <c r="L1214" s="126">
        <v>1777878</v>
      </c>
      <c r="M1214" s="123">
        <v>4443978</v>
      </c>
      <c r="N1214" s="304">
        <v>5858992</v>
      </c>
      <c r="O1214" s="304">
        <v>5669152</v>
      </c>
      <c r="P1214" s="382"/>
    </row>
    <row r="1215" spans="1:16" s="44" customFormat="1" ht="45" customHeight="1">
      <c r="A1215" s="302">
        <v>7</v>
      </c>
      <c r="B1215" s="362" t="s">
        <v>1823</v>
      </c>
      <c r="C1215" s="425" t="s">
        <v>112</v>
      </c>
      <c r="D1215" s="65" t="s">
        <v>136</v>
      </c>
      <c r="E1215" s="74" t="s">
        <v>169</v>
      </c>
      <c r="F1215" s="375">
        <v>2016</v>
      </c>
      <c r="G1215" s="148">
        <v>2025</v>
      </c>
      <c r="H1215" s="123">
        <v>30000000</v>
      </c>
      <c r="I1215" s="79">
        <v>11000000</v>
      </c>
      <c r="J1215" s="79">
        <v>6000000</v>
      </c>
      <c r="K1215" s="323">
        <v>6000000</v>
      </c>
      <c r="L1215" s="126">
        <v>3500000</v>
      </c>
      <c r="M1215" s="123">
        <v>2500000</v>
      </c>
      <c r="N1215" s="79"/>
      <c r="O1215" s="79"/>
      <c r="P1215" s="382"/>
    </row>
    <row r="1216" spans="1:16" s="44" customFormat="1" ht="45" customHeight="1">
      <c r="A1216" s="115">
        <v>8</v>
      </c>
      <c r="B1216" s="362" t="s">
        <v>1823</v>
      </c>
      <c r="C1216" s="425" t="s">
        <v>735</v>
      </c>
      <c r="D1216" s="65" t="s">
        <v>136</v>
      </c>
      <c r="E1216" s="74" t="s">
        <v>111</v>
      </c>
      <c r="F1216" s="375">
        <v>2017</v>
      </c>
      <c r="G1216" s="148">
        <v>2025</v>
      </c>
      <c r="H1216" s="123">
        <v>500000000</v>
      </c>
      <c r="I1216" s="79">
        <v>200000000</v>
      </c>
      <c r="J1216" s="79">
        <v>70000000</v>
      </c>
      <c r="K1216" s="323">
        <v>90000000</v>
      </c>
      <c r="L1216" s="126">
        <v>27000030</v>
      </c>
      <c r="M1216" s="123">
        <v>17500380</v>
      </c>
      <c r="N1216" s="79">
        <v>23100102</v>
      </c>
      <c r="O1216" s="79">
        <v>22399488</v>
      </c>
      <c r="P1216" s="382" t="s">
        <v>912</v>
      </c>
    </row>
    <row r="1217" spans="1:16" s="44" customFormat="1" ht="45" customHeight="1">
      <c r="A1217" s="115">
        <v>9</v>
      </c>
      <c r="B1217" s="362" t="s">
        <v>1823</v>
      </c>
      <c r="C1217" s="425" t="s">
        <v>736</v>
      </c>
      <c r="D1217" s="65" t="s">
        <v>136</v>
      </c>
      <c r="E1217" s="74" t="s">
        <v>111</v>
      </c>
      <c r="F1217" s="375">
        <v>2019</v>
      </c>
      <c r="G1217" s="148">
        <v>2024</v>
      </c>
      <c r="H1217" s="123">
        <v>100000000</v>
      </c>
      <c r="I1217" s="304">
        <v>41000000</v>
      </c>
      <c r="J1217" s="304">
        <v>40000000</v>
      </c>
      <c r="K1217" s="323">
        <v>50000000</v>
      </c>
      <c r="L1217" s="126">
        <v>16499932</v>
      </c>
      <c r="M1217" s="123">
        <v>9375078</v>
      </c>
      <c r="N1217" s="304">
        <v>12374888</v>
      </c>
      <c r="O1217" s="304">
        <v>11750102</v>
      </c>
      <c r="P1217" s="382" t="s">
        <v>913</v>
      </c>
    </row>
    <row r="1218" spans="1:16" s="44" customFormat="1" ht="45" customHeight="1">
      <c r="A1218" s="115">
        <v>10</v>
      </c>
      <c r="B1218" s="362" t="s">
        <v>1823</v>
      </c>
      <c r="C1218" s="425" t="s">
        <v>914</v>
      </c>
      <c r="D1218" s="65" t="s">
        <v>136</v>
      </c>
      <c r="E1218" s="74" t="s">
        <v>111</v>
      </c>
      <c r="F1218" s="375">
        <v>2023</v>
      </c>
      <c r="G1218" s="148">
        <v>2025</v>
      </c>
      <c r="H1218" s="123">
        <v>100000000</v>
      </c>
      <c r="I1218" s="304"/>
      <c r="J1218" s="304">
        <v>34000000</v>
      </c>
      <c r="K1218" s="323">
        <v>50000000</v>
      </c>
      <c r="L1218" s="126">
        <v>16001000</v>
      </c>
      <c r="M1218" s="123">
        <v>9375078</v>
      </c>
      <c r="N1218" s="304">
        <v>12374888</v>
      </c>
      <c r="O1218" s="304">
        <v>12249034</v>
      </c>
      <c r="P1218" s="382" t="s">
        <v>915</v>
      </c>
    </row>
    <row r="1219" spans="1:16" s="44" customFormat="1" ht="45" customHeight="1">
      <c r="A1219" s="301">
        <v>11</v>
      </c>
      <c r="B1219" s="362" t="s">
        <v>928</v>
      </c>
      <c r="C1219" s="425" t="s">
        <v>916</v>
      </c>
      <c r="D1219" s="65" t="s">
        <v>136</v>
      </c>
      <c r="E1219" s="74" t="s">
        <v>54</v>
      </c>
      <c r="F1219" s="375">
        <v>2020</v>
      </c>
      <c r="G1219" s="148">
        <v>2023</v>
      </c>
      <c r="H1219" s="123">
        <v>100000000</v>
      </c>
      <c r="I1219" s="79">
        <v>80000000</v>
      </c>
      <c r="J1219" s="79">
        <v>20000000</v>
      </c>
      <c r="K1219" s="323">
        <v>20000000</v>
      </c>
      <c r="L1219" s="126">
        <v>10000000</v>
      </c>
      <c r="M1219" s="123">
        <v>10000000</v>
      </c>
      <c r="N1219" s="79"/>
      <c r="O1219" s="79"/>
      <c r="P1219" s="382"/>
    </row>
    <row r="1220" spans="1:16" s="44" customFormat="1" ht="45" customHeight="1">
      <c r="A1220" s="301">
        <v>12</v>
      </c>
      <c r="B1220" s="362" t="s">
        <v>928</v>
      </c>
      <c r="C1220" s="425" t="s">
        <v>917</v>
      </c>
      <c r="D1220" s="65" t="s">
        <v>136</v>
      </c>
      <c r="E1220" s="74" t="s">
        <v>737</v>
      </c>
      <c r="F1220" s="375">
        <v>2020</v>
      </c>
      <c r="G1220" s="148">
        <v>2025</v>
      </c>
      <c r="H1220" s="123">
        <v>725000000</v>
      </c>
      <c r="I1220" s="79">
        <v>386000000</v>
      </c>
      <c r="J1220" s="79">
        <v>30000000</v>
      </c>
      <c r="K1220" s="323">
        <v>100000000</v>
      </c>
      <c r="L1220" s="126">
        <v>73000000</v>
      </c>
      <c r="M1220" s="123">
        <v>7500000</v>
      </c>
      <c r="N1220" s="79">
        <v>9900000</v>
      </c>
      <c r="O1220" s="79">
        <v>9600000</v>
      </c>
      <c r="P1220" s="382" t="s">
        <v>918</v>
      </c>
    </row>
    <row r="1221" spans="1:16" s="44" customFormat="1" ht="45" customHeight="1">
      <c r="A1221" s="301"/>
      <c r="B1221" s="362"/>
      <c r="C1221" s="425" t="s">
        <v>919</v>
      </c>
      <c r="D1221" s="65" t="s">
        <v>136</v>
      </c>
      <c r="E1221" s="74"/>
      <c r="F1221" s="375"/>
      <c r="G1221" s="148"/>
      <c r="H1221" s="123">
        <v>20000000</v>
      </c>
      <c r="I1221" s="304">
        <v>20000000</v>
      </c>
      <c r="J1221" s="304"/>
      <c r="K1221" s="323"/>
      <c r="L1221" s="126"/>
      <c r="M1221" s="123"/>
      <c r="N1221" s="304"/>
      <c r="O1221" s="304"/>
      <c r="P1221" s="382"/>
    </row>
    <row r="1222" spans="1:16" s="44" customFormat="1" ht="45" customHeight="1">
      <c r="A1222" s="301">
        <v>13</v>
      </c>
      <c r="B1222" s="362" t="s">
        <v>928</v>
      </c>
      <c r="C1222" s="425" t="s">
        <v>107</v>
      </c>
      <c r="D1222" s="65" t="s">
        <v>136</v>
      </c>
      <c r="E1222" s="74" t="s">
        <v>461</v>
      </c>
      <c r="F1222" s="375">
        <v>2021</v>
      </c>
      <c r="G1222" s="148">
        <v>2025</v>
      </c>
      <c r="H1222" s="123">
        <v>380000000</v>
      </c>
      <c r="I1222" s="304">
        <v>136000000</v>
      </c>
      <c r="J1222" s="304">
        <v>103000000</v>
      </c>
      <c r="K1222" s="323">
        <v>243000000</v>
      </c>
      <c r="L1222" s="126">
        <v>150300000</v>
      </c>
      <c r="M1222" s="123">
        <v>25750002</v>
      </c>
      <c r="N1222" s="304">
        <v>33990000</v>
      </c>
      <c r="O1222" s="304">
        <v>32959998</v>
      </c>
      <c r="P1222" s="382" t="s">
        <v>920</v>
      </c>
    </row>
    <row r="1223" spans="1:16" s="44" customFormat="1" ht="45" customHeight="1">
      <c r="A1223" s="301">
        <v>14</v>
      </c>
      <c r="B1223" s="362" t="s">
        <v>928</v>
      </c>
      <c r="C1223" s="425" t="s">
        <v>2415</v>
      </c>
      <c r="D1223" s="65" t="s">
        <v>136</v>
      </c>
      <c r="E1223" s="74" t="s">
        <v>921</v>
      </c>
      <c r="F1223" s="375">
        <v>2021</v>
      </c>
      <c r="G1223" s="148">
        <v>2026</v>
      </c>
      <c r="H1223" s="123">
        <v>8500000000</v>
      </c>
      <c r="I1223" s="79">
        <v>1225000000</v>
      </c>
      <c r="J1223" s="79">
        <v>750000000</v>
      </c>
      <c r="K1223" s="323">
        <v>750000000</v>
      </c>
      <c r="L1223" s="126">
        <v>75000000</v>
      </c>
      <c r="M1223" s="123">
        <v>187500000</v>
      </c>
      <c r="N1223" s="79">
        <v>247500000</v>
      </c>
      <c r="O1223" s="79">
        <v>240000000</v>
      </c>
      <c r="P1223" s="382"/>
    </row>
    <row r="1224" spans="1:16" s="44" customFormat="1" ht="45" customHeight="1">
      <c r="A1224" s="339">
        <v>15</v>
      </c>
      <c r="B1224" s="362" t="s">
        <v>928</v>
      </c>
      <c r="C1224" s="425" t="s">
        <v>2416</v>
      </c>
      <c r="D1224" s="65" t="s">
        <v>136</v>
      </c>
      <c r="E1224" s="74" t="s">
        <v>738</v>
      </c>
      <c r="F1224" s="375">
        <v>2023</v>
      </c>
      <c r="G1224" s="148">
        <v>2023</v>
      </c>
      <c r="H1224" s="123">
        <v>162246927</v>
      </c>
      <c r="I1224" s="79"/>
      <c r="J1224" s="79">
        <v>51600000</v>
      </c>
      <c r="K1224" s="323">
        <v>162246927</v>
      </c>
      <c r="L1224" s="126">
        <v>124446927</v>
      </c>
      <c r="M1224" s="123">
        <v>10501998</v>
      </c>
      <c r="N1224" s="79">
        <v>13860000</v>
      </c>
      <c r="O1224" s="79">
        <v>13438002</v>
      </c>
      <c r="P1224" s="382" t="s">
        <v>922</v>
      </c>
    </row>
    <row r="1225" spans="1:16" s="44" customFormat="1" ht="45" customHeight="1">
      <c r="A1225" s="301">
        <v>16</v>
      </c>
      <c r="B1225" s="362" t="s">
        <v>928</v>
      </c>
      <c r="C1225" s="425" t="s">
        <v>923</v>
      </c>
      <c r="D1225" s="65" t="s">
        <v>136</v>
      </c>
      <c r="E1225" s="74" t="s">
        <v>924</v>
      </c>
      <c r="F1225" s="375">
        <v>2023</v>
      </c>
      <c r="G1225" s="148">
        <v>2024</v>
      </c>
      <c r="H1225" s="123">
        <v>75000000</v>
      </c>
      <c r="I1225" s="304"/>
      <c r="J1225" s="304">
        <v>40000000</v>
      </c>
      <c r="K1225" s="323">
        <v>40000000</v>
      </c>
      <c r="L1225" s="126">
        <v>40000000</v>
      </c>
      <c r="M1225" s="123"/>
      <c r="N1225" s="304"/>
      <c r="O1225" s="304"/>
      <c r="P1225" s="382" t="s">
        <v>906</v>
      </c>
    </row>
    <row r="1226" spans="1:16" s="44" customFormat="1" ht="45" customHeight="1">
      <c r="A1226" s="301">
        <v>17</v>
      </c>
      <c r="B1226" s="355" t="s">
        <v>24</v>
      </c>
      <c r="C1226" s="425" t="s">
        <v>110</v>
      </c>
      <c r="D1226" s="65" t="s">
        <v>136</v>
      </c>
      <c r="E1226" s="74" t="s">
        <v>170</v>
      </c>
      <c r="F1226" s="375">
        <v>2016</v>
      </c>
      <c r="G1226" s="148">
        <v>2023</v>
      </c>
      <c r="H1226" s="123">
        <v>5825000</v>
      </c>
      <c r="I1226" s="304">
        <v>5575000</v>
      </c>
      <c r="J1226" s="304">
        <v>250000</v>
      </c>
      <c r="K1226" s="323">
        <v>250000</v>
      </c>
      <c r="L1226" s="126">
        <v>125000</v>
      </c>
      <c r="M1226" s="123">
        <v>125000</v>
      </c>
      <c r="N1226" s="304"/>
      <c r="O1226" s="304"/>
      <c r="P1226" s="382"/>
    </row>
    <row r="1227" spans="1:16" s="44" customFormat="1" ht="45" customHeight="1">
      <c r="A1227" s="301">
        <v>18</v>
      </c>
      <c r="B1227" s="355" t="s">
        <v>24</v>
      </c>
      <c r="C1227" s="425" t="s">
        <v>168</v>
      </c>
      <c r="D1227" s="65" t="s">
        <v>136</v>
      </c>
      <c r="E1227" s="74" t="s">
        <v>171</v>
      </c>
      <c r="F1227" s="375">
        <v>2019</v>
      </c>
      <c r="G1227" s="148">
        <v>2023</v>
      </c>
      <c r="H1227" s="123">
        <v>31000000</v>
      </c>
      <c r="I1227" s="79">
        <v>26000000</v>
      </c>
      <c r="J1227" s="79">
        <v>5000000</v>
      </c>
      <c r="K1227" s="323">
        <v>5000000</v>
      </c>
      <c r="L1227" s="126">
        <v>2500000</v>
      </c>
      <c r="M1227" s="123">
        <v>2500000</v>
      </c>
      <c r="N1227" s="79"/>
      <c r="O1227" s="79"/>
      <c r="P1227" s="382"/>
    </row>
    <row r="1228" spans="1:16" s="44" customFormat="1" ht="45" customHeight="1">
      <c r="A1228" s="301">
        <v>19</v>
      </c>
      <c r="B1228" s="355" t="s">
        <v>24</v>
      </c>
      <c r="C1228" s="425" t="s">
        <v>925</v>
      </c>
      <c r="D1228" s="65" t="s">
        <v>136</v>
      </c>
      <c r="E1228" s="74" t="s">
        <v>103</v>
      </c>
      <c r="F1228" s="375">
        <v>2023</v>
      </c>
      <c r="G1228" s="148">
        <v>2023</v>
      </c>
      <c r="H1228" s="123">
        <v>550000</v>
      </c>
      <c r="I1228" s="79"/>
      <c r="J1228" s="79">
        <v>550000</v>
      </c>
      <c r="K1228" s="323">
        <v>550000</v>
      </c>
      <c r="L1228" s="126">
        <v>275000</v>
      </c>
      <c r="M1228" s="123">
        <v>275000</v>
      </c>
      <c r="N1228" s="79"/>
      <c r="O1228" s="79"/>
      <c r="P1228" s="382"/>
    </row>
    <row r="1229" spans="1:16" s="44" customFormat="1" ht="45" customHeight="1">
      <c r="A1229" s="301">
        <v>20</v>
      </c>
      <c r="B1229" s="355" t="s">
        <v>24</v>
      </c>
      <c r="C1229" s="425" t="s">
        <v>926</v>
      </c>
      <c r="D1229" s="65" t="s">
        <v>136</v>
      </c>
      <c r="E1229" s="74" t="s">
        <v>104</v>
      </c>
      <c r="F1229" s="375">
        <v>2023</v>
      </c>
      <c r="G1229" s="148">
        <v>2023</v>
      </c>
      <c r="H1229" s="123">
        <v>38404000</v>
      </c>
      <c r="I1229" s="304"/>
      <c r="J1229" s="304">
        <v>23490000</v>
      </c>
      <c r="K1229" s="323">
        <v>38404000</v>
      </c>
      <c r="L1229" s="126">
        <v>26662000</v>
      </c>
      <c r="M1229" s="123">
        <v>11742000</v>
      </c>
      <c r="N1229" s="304"/>
      <c r="O1229" s="304"/>
      <c r="P1229" s="382" t="s">
        <v>927</v>
      </c>
    </row>
    <row r="1230" spans="1:16" s="44" customFormat="1" ht="45" customHeight="1">
      <c r="A1230" s="551" t="s">
        <v>20</v>
      </c>
      <c r="B1230" s="551"/>
      <c r="C1230" s="551"/>
      <c r="D1230" s="551"/>
      <c r="E1230" s="551"/>
      <c r="F1230" s="551"/>
      <c r="G1230" s="551"/>
      <c r="H1230" s="80">
        <f t="shared" ref="H1230:O1230" si="62">SUM(H1203:H1229)</f>
        <v>12490863622</v>
      </c>
      <c r="I1230" s="80">
        <f t="shared" si="62"/>
        <v>2503686813</v>
      </c>
      <c r="J1230" s="80">
        <f t="shared" si="62"/>
        <v>1463890000</v>
      </c>
      <c r="K1230" s="80">
        <f t="shared" si="62"/>
        <v>1725450927</v>
      </c>
      <c r="L1230" s="80">
        <f t="shared" si="62"/>
        <v>618309559</v>
      </c>
      <c r="M1230" s="80">
        <f t="shared" si="62"/>
        <v>327157438</v>
      </c>
      <c r="N1230" s="80">
        <f t="shared" si="62"/>
        <v>396004826</v>
      </c>
      <c r="O1230" s="80">
        <f t="shared" si="62"/>
        <v>383979104</v>
      </c>
      <c r="P1230" s="385"/>
    </row>
    <row r="1231" spans="1:16" s="44" customFormat="1" ht="45" customHeight="1">
      <c r="A1231" s="553"/>
      <c r="B1231" s="552"/>
      <c r="C1231" s="552"/>
      <c r="D1231" s="552"/>
      <c r="E1231" s="552"/>
      <c r="F1231" s="552"/>
      <c r="G1231" s="552"/>
      <c r="H1231" s="552"/>
      <c r="I1231" s="552"/>
      <c r="J1231" s="552"/>
      <c r="K1231" s="552"/>
      <c r="L1231" s="552"/>
      <c r="M1231" s="552"/>
      <c r="N1231" s="552"/>
      <c r="O1231" s="552"/>
      <c r="P1231" s="554"/>
    </row>
    <row r="1232" spans="1:16" ht="45" customHeight="1">
      <c r="A1232" s="561" t="s">
        <v>101</v>
      </c>
      <c r="B1232" s="561"/>
      <c r="C1232" s="561"/>
      <c r="D1232" s="561"/>
      <c r="E1232" s="561"/>
      <c r="F1232" s="561"/>
      <c r="G1232" s="561"/>
      <c r="H1232" s="561"/>
      <c r="I1232" s="561"/>
      <c r="J1232" s="561"/>
      <c r="K1232" s="561"/>
      <c r="L1232" s="561"/>
      <c r="M1232" s="561"/>
      <c r="N1232" s="561"/>
      <c r="O1232" s="561"/>
      <c r="P1232" s="561"/>
    </row>
    <row r="1233" spans="1:16" s="44" customFormat="1" ht="45" customHeight="1">
      <c r="A1233" s="115">
        <v>1</v>
      </c>
      <c r="B1233" s="355" t="s">
        <v>2598</v>
      </c>
      <c r="C1233" s="363" t="s">
        <v>386</v>
      </c>
      <c r="D1233" s="115" t="s">
        <v>136</v>
      </c>
      <c r="E1233" s="65" t="s">
        <v>91</v>
      </c>
      <c r="F1233" s="370">
        <v>2023</v>
      </c>
      <c r="G1233" s="370">
        <v>2023</v>
      </c>
      <c r="H1233" s="123">
        <v>1500000</v>
      </c>
      <c r="I1233" s="79">
        <v>0</v>
      </c>
      <c r="J1233" s="79">
        <v>1500000</v>
      </c>
      <c r="K1233" s="323">
        <v>3000000</v>
      </c>
      <c r="L1233" s="126">
        <v>150000</v>
      </c>
      <c r="M1233" s="123">
        <v>1875000</v>
      </c>
      <c r="N1233" s="79">
        <v>495000</v>
      </c>
      <c r="O1233" s="79">
        <v>480000</v>
      </c>
      <c r="P1233" s="418"/>
    </row>
    <row r="1234" spans="1:16" s="44" customFormat="1" ht="45" customHeight="1">
      <c r="A1234" s="115">
        <v>2</v>
      </c>
      <c r="B1234" s="355" t="s">
        <v>2598</v>
      </c>
      <c r="C1234" s="363" t="s">
        <v>92</v>
      </c>
      <c r="D1234" s="115" t="s">
        <v>136</v>
      </c>
      <c r="E1234" s="65" t="s">
        <v>739</v>
      </c>
      <c r="F1234" s="370">
        <v>2007</v>
      </c>
      <c r="G1234" s="370">
        <v>2025</v>
      </c>
      <c r="H1234" s="123">
        <v>681962940</v>
      </c>
      <c r="I1234" s="79">
        <v>54691000</v>
      </c>
      <c r="J1234" s="79">
        <v>93002000</v>
      </c>
      <c r="K1234" s="323">
        <v>173002000</v>
      </c>
      <c r="L1234" s="126">
        <v>9304000</v>
      </c>
      <c r="M1234" s="123">
        <v>103253000</v>
      </c>
      <c r="N1234" s="79">
        <v>30693000</v>
      </c>
      <c r="O1234" s="79">
        <v>29752000</v>
      </c>
      <c r="P1234" s="418"/>
    </row>
    <row r="1235" spans="1:16" s="44" customFormat="1" ht="45" customHeight="1">
      <c r="A1235" s="115">
        <v>3</v>
      </c>
      <c r="B1235" s="355" t="s">
        <v>2598</v>
      </c>
      <c r="C1235" s="363" t="s">
        <v>93</v>
      </c>
      <c r="D1235" s="115" t="s">
        <v>136</v>
      </c>
      <c r="E1235" s="65" t="s">
        <v>285</v>
      </c>
      <c r="F1235" s="370">
        <v>2020</v>
      </c>
      <c r="G1235" s="370">
        <v>2024</v>
      </c>
      <c r="H1235" s="123">
        <v>52013876</v>
      </c>
      <c r="I1235" s="304">
        <v>16013876</v>
      </c>
      <c r="J1235" s="304">
        <v>18000000</v>
      </c>
      <c r="K1235" s="323">
        <v>18000000</v>
      </c>
      <c r="L1235" s="126">
        <v>1800000</v>
      </c>
      <c r="M1235" s="123">
        <v>4500000</v>
      </c>
      <c r="N1235" s="304">
        <v>5940000</v>
      </c>
      <c r="O1235" s="304">
        <v>5760000</v>
      </c>
      <c r="P1235" s="418"/>
    </row>
    <row r="1236" spans="1:16" s="44" customFormat="1" ht="45" customHeight="1">
      <c r="A1236" s="115">
        <v>4</v>
      </c>
      <c r="B1236" s="355" t="s">
        <v>2598</v>
      </c>
      <c r="C1236" s="363" t="s">
        <v>461</v>
      </c>
      <c r="D1236" s="115" t="s">
        <v>136</v>
      </c>
      <c r="E1236" s="65" t="s">
        <v>102</v>
      </c>
      <c r="F1236" s="370">
        <v>2020</v>
      </c>
      <c r="G1236" s="370">
        <v>2024</v>
      </c>
      <c r="H1236" s="123">
        <v>82047144</v>
      </c>
      <c r="I1236" s="304">
        <v>37047144</v>
      </c>
      <c r="J1236" s="304">
        <v>22500000</v>
      </c>
      <c r="K1236" s="323">
        <v>47500000</v>
      </c>
      <c r="L1236" s="126">
        <v>2250000</v>
      </c>
      <c r="M1236" s="123">
        <v>30628000</v>
      </c>
      <c r="N1236" s="304">
        <v>7425000</v>
      </c>
      <c r="O1236" s="304">
        <v>7197000</v>
      </c>
      <c r="P1236" s="418"/>
    </row>
    <row r="1237" spans="1:16" s="44" customFormat="1" ht="45" customHeight="1">
      <c r="A1237" s="115">
        <v>5</v>
      </c>
      <c r="B1237" s="355" t="s">
        <v>2598</v>
      </c>
      <c r="C1237" s="363" t="s">
        <v>33</v>
      </c>
      <c r="D1237" s="115" t="s">
        <v>136</v>
      </c>
      <c r="E1237" s="65" t="s">
        <v>1813</v>
      </c>
      <c r="F1237" s="370">
        <v>2023</v>
      </c>
      <c r="G1237" s="370">
        <v>2023</v>
      </c>
      <c r="H1237" s="123">
        <v>20002000</v>
      </c>
      <c r="I1237" s="79">
        <v>0</v>
      </c>
      <c r="J1237" s="79">
        <v>20000000</v>
      </c>
      <c r="K1237" s="323">
        <v>50000000</v>
      </c>
      <c r="L1237" s="126">
        <v>32002000</v>
      </c>
      <c r="M1237" s="123">
        <v>6319000</v>
      </c>
      <c r="N1237" s="79">
        <v>6404000</v>
      </c>
      <c r="O1237" s="79">
        <v>5275000</v>
      </c>
      <c r="P1237" s="418"/>
    </row>
    <row r="1238" spans="1:16" s="44" customFormat="1" ht="45" customHeight="1">
      <c r="A1238" s="115">
        <v>6</v>
      </c>
      <c r="B1238" s="355" t="s">
        <v>2598</v>
      </c>
      <c r="C1238" s="363" t="s">
        <v>94</v>
      </c>
      <c r="D1238" s="115" t="s">
        <v>136</v>
      </c>
      <c r="E1238" s="65" t="s">
        <v>99</v>
      </c>
      <c r="F1238" s="370">
        <v>2023</v>
      </c>
      <c r="G1238" s="370">
        <v>2023</v>
      </c>
      <c r="H1238" s="123">
        <v>20000000</v>
      </c>
      <c r="I1238" s="79">
        <v>0</v>
      </c>
      <c r="J1238" s="79">
        <v>20000000</v>
      </c>
      <c r="K1238" s="323">
        <v>20000000</v>
      </c>
      <c r="L1238" s="126">
        <v>2000000</v>
      </c>
      <c r="M1238" s="123">
        <v>5001000</v>
      </c>
      <c r="N1238" s="79">
        <v>6600000</v>
      </c>
      <c r="O1238" s="79">
        <v>6399000</v>
      </c>
      <c r="P1238" s="418"/>
    </row>
    <row r="1239" spans="1:16" s="44" customFormat="1" ht="45" customHeight="1">
      <c r="A1239" s="115">
        <v>7</v>
      </c>
      <c r="B1239" s="355" t="s">
        <v>2598</v>
      </c>
      <c r="C1239" s="363" t="s">
        <v>481</v>
      </c>
      <c r="D1239" s="115" t="s">
        <v>136</v>
      </c>
      <c r="E1239" s="65" t="s">
        <v>740</v>
      </c>
      <c r="F1239" s="370">
        <v>2017</v>
      </c>
      <c r="G1239" s="370">
        <v>2025</v>
      </c>
      <c r="H1239" s="123">
        <v>107000000</v>
      </c>
      <c r="I1239" s="304">
        <v>53000000</v>
      </c>
      <c r="J1239" s="304">
        <v>15000000</v>
      </c>
      <c r="K1239" s="323">
        <v>15000000</v>
      </c>
      <c r="L1239" s="126">
        <v>1500000</v>
      </c>
      <c r="M1239" s="123">
        <v>3753000</v>
      </c>
      <c r="N1239" s="304">
        <v>4950000</v>
      </c>
      <c r="O1239" s="304">
        <v>4797000</v>
      </c>
      <c r="P1239" s="418"/>
    </row>
    <row r="1240" spans="1:16" s="44" customFormat="1" ht="45" customHeight="1">
      <c r="A1240" s="115">
        <v>8</v>
      </c>
      <c r="B1240" s="355" t="s">
        <v>2598</v>
      </c>
      <c r="C1240" s="363" t="s">
        <v>866</v>
      </c>
      <c r="D1240" s="115" t="s">
        <v>136</v>
      </c>
      <c r="E1240" s="65" t="s">
        <v>278</v>
      </c>
      <c r="F1240" s="370">
        <v>2023</v>
      </c>
      <c r="G1240" s="370">
        <v>2023</v>
      </c>
      <c r="H1240" s="123">
        <v>1200000</v>
      </c>
      <c r="I1240" s="304">
        <v>0</v>
      </c>
      <c r="J1240" s="304">
        <v>1200000</v>
      </c>
      <c r="K1240" s="323">
        <v>1200000</v>
      </c>
      <c r="L1240" s="126">
        <v>120000</v>
      </c>
      <c r="M1240" s="123">
        <v>300000</v>
      </c>
      <c r="N1240" s="304">
        <v>396000</v>
      </c>
      <c r="O1240" s="304">
        <v>384000</v>
      </c>
      <c r="P1240" s="418"/>
    </row>
    <row r="1241" spans="1:16" s="44" customFormat="1" ht="45" customHeight="1">
      <c r="A1241" s="115">
        <v>9</v>
      </c>
      <c r="B1241" s="355" t="s">
        <v>2598</v>
      </c>
      <c r="C1241" s="363" t="s">
        <v>741</v>
      </c>
      <c r="D1241" s="115" t="s">
        <v>136</v>
      </c>
      <c r="E1241" s="65" t="s">
        <v>729</v>
      </c>
      <c r="F1241" s="370">
        <v>2016</v>
      </c>
      <c r="G1241" s="370">
        <v>2023</v>
      </c>
      <c r="H1241" s="123">
        <v>32669000</v>
      </c>
      <c r="I1241" s="79">
        <v>27669000</v>
      </c>
      <c r="J1241" s="79">
        <v>5000000</v>
      </c>
      <c r="K1241" s="323">
        <v>5000000</v>
      </c>
      <c r="L1241" s="126">
        <v>2500000</v>
      </c>
      <c r="M1241" s="123">
        <v>2500000</v>
      </c>
      <c r="N1241" s="79"/>
      <c r="O1241" s="79"/>
      <c r="P1241" s="418"/>
    </row>
    <row r="1242" spans="1:16" s="44" customFormat="1" ht="45" customHeight="1">
      <c r="A1242" s="115">
        <v>10</v>
      </c>
      <c r="B1242" s="355" t="s">
        <v>2598</v>
      </c>
      <c r="C1242" s="363" t="s">
        <v>482</v>
      </c>
      <c r="D1242" s="115" t="s">
        <v>136</v>
      </c>
      <c r="E1242" s="65" t="s">
        <v>730</v>
      </c>
      <c r="F1242" s="370">
        <v>2016</v>
      </c>
      <c r="G1242" s="370">
        <v>2023</v>
      </c>
      <c r="H1242" s="123">
        <v>44742000</v>
      </c>
      <c r="I1242" s="79">
        <v>41294000</v>
      </c>
      <c r="J1242" s="79">
        <v>3448000</v>
      </c>
      <c r="K1242" s="323">
        <v>3448000</v>
      </c>
      <c r="L1242" s="126">
        <v>1724000</v>
      </c>
      <c r="M1242" s="123">
        <v>1724000</v>
      </c>
      <c r="N1242" s="79"/>
      <c r="O1242" s="79"/>
      <c r="P1242" s="418"/>
    </row>
    <row r="1243" spans="1:16" s="44" customFormat="1" ht="45" customHeight="1">
      <c r="A1243" s="115">
        <v>11</v>
      </c>
      <c r="B1243" s="355" t="s">
        <v>2598</v>
      </c>
      <c r="C1243" s="363" t="s">
        <v>742</v>
      </c>
      <c r="D1243" s="115" t="s">
        <v>136</v>
      </c>
      <c r="E1243" s="65" t="s">
        <v>743</v>
      </c>
      <c r="F1243" s="370">
        <v>2016</v>
      </c>
      <c r="G1243" s="370">
        <v>2023</v>
      </c>
      <c r="H1243" s="123">
        <v>18235000</v>
      </c>
      <c r="I1243" s="304">
        <v>18233000</v>
      </c>
      <c r="J1243" s="304">
        <v>2000</v>
      </c>
      <c r="K1243" s="323">
        <v>2000</v>
      </c>
      <c r="L1243" s="126">
        <v>2000</v>
      </c>
      <c r="M1243" s="123"/>
      <c r="N1243" s="304"/>
      <c r="O1243" s="304"/>
      <c r="P1243" s="418"/>
    </row>
    <row r="1244" spans="1:16" s="44" customFormat="1" ht="45" customHeight="1">
      <c r="A1244" s="303">
        <v>12</v>
      </c>
      <c r="B1244" s="355" t="s">
        <v>2598</v>
      </c>
      <c r="C1244" s="363" t="s">
        <v>744</v>
      </c>
      <c r="D1244" s="303" t="s">
        <v>136</v>
      </c>
      <c r="E1244" s="65" t="s">
        <v>730</v>
      </c>
      <c r="F1244" s="370">
        <v>2019</v>
      </c>
      <c r="G1244" s="370">
        <v>2023</v>
      </c>
      <c r="H1244" s="123">
        <v>81753000</v>
      </c>
      <c r="I1244" s="304">
        <v>71753000</v>
      </c>
      <c r="J1244" s="304">
        <v>10000000</v>
      </c>
      <c r="K1244" s="323">
        <v>10000000</v>
      </c>
      <c r="L1244" s="126">
        <v>5000000</v>
      </c>
      <c r="M1244" s="123">
        <v>5000000</v>
      </c>
      <c r="N1244" s="304"/>
      <c r="O1244" s="304"/>
      <c r="P1244" s="418"/>
    </row>
    <row r="1245" spans="1:16" s="44" customFormat="1" ht="45" customHeight="1">
      <c r="A1245" s="115">
        <v>13</v>
      </c>
      <c r="B1245" s="355" t="s">
        <v>2598</v>
      </c>
      <c r="C1245" s="363" t="s">
        <v>1814</v>
      </c>
      <c r="D1245" s="115" t="s">
        <v>136</v>
      </c>
      <c r="E1245" s="65" t="s">
        <v>104</v>
      </c>
      <c r="F1245" s="370">
        <v>2023</v>
      </c>
      <c r="G1245" s="370">
        <v>2023</v>
      </c>
      <c r="H1245" s="123">
        <v>1222000</v>
      </c>
      <c r="I1245" s="79">
        <v>0</v>
      </c>
      <c r="J1245" s="79">
        <v>1222000</v>
      </c>
      <c r="K1245" s="323">
        <v>20077000</v>
      </c>
      <c r="L1245" s="126">
        <v>612000</v>
      </c>
      <c r="M1245" s="123">
        <v>19465000</v>
      </c>
      <c r="N1245" s="79"/>
      <c r="O1245" s="79"/>
      <c r="P1245" s="418"/>
    </row>
    <row r="1246" spans="1:16" s="50" customFormat="1" ht="45" customHeight="1">
      <c r="A1246" s="551" t="s">
        <v>20</v>
      </c>
      <c r="B1246" s="551"/>
      <c r="C1246" s="551"/>
      <c r="D1246" s="551"/>
      <c r="E1246" s="551"/>
      <c r="F1246" s="551"/>
      <c r="G1246" s="551"/>
      <c r="H1246" s="59">
        <f t="shared" ref="H1246:O1246" si="63">SUM(H1233:H1245)</f>
        <v>1144346960</v>
      </c>
      <c r="I1246" s="59">
        <f t="shared" si="63"/>
        <v>319701020</v>
      </c>
      <c r="J1246" s="59">
        <f t="shared" si="63"/>
        <v>210874000</v>
      </c>
      <c r="K1246" s="59">
        <f t="shared" si="63"/>
        <v>366229000</v>
      </c>
      <c r="L1246" s="59">
        <f t="shared" si="63"/>
        <v>58964000</v>
      </c>
      <c r="M1246" s="59">
        <f t="shared" si="63"/>
        <v>184318000</v>
      </c>
      <c r="N1246" s="59">
        <f t="shared" si="63"/>
        <v>62903000</v>
      </c>
      <c r="O1246" s="59">
        <f t="shared" si="63"/>
        <v>60044000</v>
      </c>
      <c r="P1246" s="419"/>
    </row>
    <row r="1247" spans="1:16" ht="45" customHeight="1">
      <c r="A1247" s="553"/>
      <c r="B1247" s="552"/>
      <c r="C1247" s="552"/>
      <c r="D1247" s="552"/>
      <c r="E1247" s="552"/>
      <c r="F1247" s="552"/>
      <c r="G1247" s="552"/>
      <c r="H1247" s="552"/>
      <c r="I1247" s="552"/>
      <c r="J1247" s="552"/>
      <c r="K1247" s="552"/>
      <c r="L1247" s="552"/>
      <c r="M1247" s="552"/>
      <c r="N1247" s="552"/>
      <c r="O1247" s="552"/>
      <c r="P1247" s="554"/>
    </row>
    <row r="1248" spans="1:16" s="44" customFormat="1" ht="45" customHeight="1">
      <c r="A1248" s="561" t="s">
        <v>113</v>
      </c>
      <c r="B1248" s="561"/>
      <c r="C1248" s="561"/>
      <c r="D1248" s="561"/>
      <c r="E1248" s="561"/>
      <c r="F1248" s="561"/>
      <c r="G1248" s="561"/>
      <c r="H1248" s="561"/>
      <c r="I1248" s="561"/>
      <c r="J1248" s="561"/>
      <c r="K1248" s="561"/>
      <c r="L1248" s="561"/>
      <c r="M1248" s="561"/>
      <c r="N1248" s="561"/>
      <c r="O1248" s="561"/>
      <c r="P1248" s="561"/>
    </row>
    <row r="1249" spans="1:16" s="130" customFormat="1" ht="30.75" customHeight="1">
      <c r="A1249" s="82">
        <v>1</v>
      </c>
      <c r="B1249" s="355" t="s">
        <v>2598</v>
      </c>
      <c r="C1249" s="363" t="s">
        <v>386</v>
      </c>
      <c r="D1249" s="303" t="s">
        <v>136</v>
      </c>
      <c r="E1249" s="65" t="s">
        <v>91</v>
      </c>
      <c r="F1249" s="370">
        <v>2023</v>
      </c>
      <c r="G1249" s="474">
        <v>2023</v>
      </c>
      <c r="H1249" s="304">
        <v>1000000</v>
      </c>
      <c r="I1249" s="304">
        <v>0</v>
      </c>
      <c r="J1249" s="304">
        <v>1000000</v>
      </c>
      <c r="K1249" s="304">
        <v>1000000</v>
      </c>
      <c r="L1249" s="304">
        <v>1000000</v>
      </c>
      <c r="M1249" s="304">
        <v>0</v>
      </c>
      <c r="N1249" s="304">
        <v>0</v>
      </c>
      <c r="O1249" s="304">
        <v>0</v>
      </c>
      <c r="P1249" s="381"/>
    </row>
    <row r="1250" spans="1:16" ht="45" customHeight="1">
      <c r="A1250" s="82">
        <v>2</v>
      </c>
      <c r="B1250" s="355" t="s">
        <v>2598</v>
      </c>
      <c r="C1250" s="363" t="s">
        <v>93</v>
      </c>
      <c r="D1250" s="303" t="s">
        <v>136</v>
      </c>
      <c r="E1250" s="65" t="s">
        <v>2599</v>
      </c>
      <c r="F1250" s="370">
        <v>2020</v>
      </c>
      <c r="G1250" s="474">
        <v>2023</v>
      </c>
      <c r="H1250" s="304">
        <v>60000000</v>
      </c>
      <c r="I1250" s="304">
        <v>37000000</v>
      </c>
      <c r="J1250" s="304">
        <v>10000000</v>
      </c>
      <c r="K1250" s="304">
        <v>23000000</v>
      </c>
      <c r="L1250" s="304">
        <v>6099000</v>
      </c>
      <c r="M1250" s="304">
        <v>16901000</v>
      </c>
      <c r="N1250" s="304">
        <v>0</v>
      </c>
      <c r="O1250" s="304">
        <v>0</v>
      </c>
      <c r="P1250" s="324" t="s">
        <v>861</v>
      </c>
    </row>
    <row r="1251" spans="1:16" s="131" customFormat="1" ht="27" customHeight="1">
      <c r="A1251" s="82">
        <v>3</v>
      </c>
      <c r="B1251" s="355" t="s">
        <v>2598</v>
      </c>
      <c r="C1251" s="363" t="s">
        <v>92</v>
      </c>
      <c r="D1251" s="303" t="s">
        <v>136</v>
      </c>
      <c r="E1251" s="65" t="s">
        <v>858</v>
      </c>
      <c r="F1251" s="370">
        <v>2021</v>
      </c>
      <c r="G1251" s="474">
        <v>2025</v>
      </c>
      <c r="H1251" s="304">
        <v>342215000</v>
      </c>
      <c r="I1251" s="304">
        <v>87215000</v>
      </c>
      <c r="J1251" s="304">
        <v>60000000</v>
      </c>
      <c r="K1251" s="304">
        <v>115313000</v>
      </c>
      <c r="L1251" s="304">
        <v>1000</v>
      </c>
      <c r="M1251" s="304">
        <v>69163000</v>
      </c>
      <c r="N1251" s="304">
        <v>23430000</v>
      </c>
      <c r="O1251" s="304">
        <v>22719000</v>
      </c>
      <c r="P1251" s="324"/>
    </row>
    <row r="1252" spans="1:16" s="131" customFormat="1" ht="90">
      <c r="A1252" s="300"/>
      <c r="B1252" s="355" t="s">
        <v>2598</v>
      </c>
      <c r="C1252" s="363" t="s">
        <v>856</v>
      </c>
      <c r="D1252" s="303" t="s">
        <v>136</v>
      </c>
      <c r="E1252" s="65" t="s">
        <v>859</v>
      </c>
      <c r="F1252" s="370">
        <v>2021</v>
      </c>
      <c r="G1252" s="474">
        <v>2025</v>
      </c>
      <c r="H1252" s="304">
        <v>342213000</v>
      </c>
      <c r="I1252" s="304">
        <v>87214000</v>
      </c>
      <c r="J1252" s="304">
        <v>59999000</v>
      </c>
      <c r="K1252" s="304">
        <v>115312000</v>
      </c>
      <c r="L1252" s="304">
        <v>0</v>
      </c>
      <c r="M1252" s="304">
        <v>69163000</v>
      </c>
      <c r="N1252" s="304">
        <v>23430000</v>
      </c>
      <c r="O1252" s="304">
        <v>22719000</v>
      </c>
      <c r="P1252" s="324" t="s">
        <v>862</v>
      </c>
    </row>
    <row r="1253" spans="1:16" s="131" customFormat="1" ht="37.5" customHeight="1">
      <c r="A1253" s="300"/>
      <c r="B1253" s="355" t="s">
        <v>2598</v>
      </c>
      <c r="C1253" s="363" t="s">
        <v>857</v>
      </c>
      <c r="D1253" s="303" t="s">
        <v>136</v>
      </c>
      <c r="E1253" s="65" t="s">
        <v>860</v>
      </c>
      <c r="F1253" s="370">
        <v>2021</v>
      </c>
      <c r="G1253" s="474">
        <v>2023</v>
      </c>
      <c r="H1253" s="304">
        <v>2000</v>
      </c>
      <c r="I1253" s="304">
        <v>1000</v>
      </c>
      <c r="J1253" s="304">
        <v>1000</v>
      </c>
      <c r="K1253" s="304">
        <v>1000</v>
      </c>
      <c r="L1253" s="304">
        <v>1000</v>
      </c>
      <c r="M1253" s="304">
        <v>0</v>
      </c>
      <c r="N1253" s="304">
        <v>0</v>
      </c>
      <c r="O1253" s="304">
        <v>0</v>
      </c>
      <c r="P1253" s="324"/>
    </row>
    <row r="1254" spans="1:16" ht="45" customHeight="1">
      <c r="A1254" s="82">
        <v>4</v>
      </c>
      <c r="B1254" s="355" t="s">
        <v>2598</v>
      </c>
      <c r="C1254" s="363" t="s">
        <v>94</v>
      </c>
      <c r="D1254" s="303" t="s">
        <v>136</v>
      </c>
      <c r="E1254" s="65" t="s">
        <v>99</v>
      </c>
      <c r="F1254" s="370">
        <v>2023</v>
      </c>
      <c r="G1254" s="474">
        <v>2023</v>
      </c>
      <c r="H1254" s="304">
        <v>10000000</v>
      </c>
      <c r="I1254" s="304">
        <v>0</v>
      </c>
      <c r="J1254" s="304">
        <v>10000000</v>
      </c>
      <c r="K1254" s="304">
        <v>10000000</v>
      </c>
      <c r="L1254" s="304">
        <v>1000000</v>
      </c>
      <c r="M1254" s="304">
        <v>2502000</v>
      </c>
      <c r="N1254" s="304">
        <v>3300000</v>
      </c>
      <c r="O1254" s="304">
        <v>3198000</v>
      </c>
      <c r="P1254" s="324"/>
    </row>
    <row r="1255" spans="1:16" s="131" customFormat="1" ht="39" customHeight="1">
      <c r="A1255" s="82">
        <v>5</v>
      </c>
      <c r="B1255" s="355" t="s">
        <v>2598</v>
      </c>
      <c r="C1255" s="363" t="s">
        <v>461</v>
      </c>
      <c r="D1255" s="303" t="s">
        <v>136</v>
      </c>
      <c r="E1255" s="65" t="s">
        <v>102</v>
      </c>
      <c r="F1255" s="370">
        <v>2023</v>
      </c>
      <c r="G1255" s="474">
        <v>2023</v>
      </c>
      <c r="H1255" s="304">
        <v>30000000</v>
      </c>
      <c r="I1255" s="304">
        <v>0</v>
      </c>
      <c r="J1255" s="304">
        <v>30000000</v>
      </c>
      <c r="K1255" s="304">
        <v>30000000</v>
      </c>
      <c r="L1255" s="304">
        <v>3146000</v>
      </c>
      <c r="M1255" s="304">
        <v>8811000</v>
      </c>
      <c r="N1255" s="304">
        <v>10377000</v>
      </c>
      <c r="O1255" s="304">
        <v>7666000</v>
      </c>
      <c r="P1255" s="325"/>
    </row>
    <row r="1256" spans="1:16" ht="45" customHeight="1">
      <c r="A1256" s="82">
        <v>6</v>
      </c>
      <c r="B1256" s="355" t="s">
        <v>2598</v>
      </c>
      <c r="C1256" s="363" t="s">
        <v>33</v>
      </c>
      <c r="D1256" s="303" t="s">
        <v>136</v>
      </c>
      <c r="E1256" s="65" t="s">
        <v>867</v>
      </c>
      <c r="F1256" s="370">
        <v>2023</v>
      </c>
      <c r="G1256" s="474">
        <v>2023</v>
      </c>
      <c r="H1256" s="304">
        <v>44502000</v>
      </c>
      <c r="I1256" s="304">
        <v>0</v>
      </c>
      <c r="J1256" s="304">
        <v>44502000</v>
      </c>
      <c r="K1256" s="304">
        <v>44502000</v>
      </c>
      <c r="L1256" s="304">
        <v>4306000</v>
      </c>
      <c r="M1256" s="304">
        <v>12212000</v>
      </c>
      <c r="N1256" s="304">
        <v>14214000</v>
      </c>
      <c r="O1256" s="304">
        <v>13770000</v>
      </c>
      <c r="P1256" s="325"/>
    </row>
    <row r="1257" spans="1:16" s="131" customFormat="1" ht="90">
      <c r="A1257" s="82">
        <v>7</v>
      </c>
      <c r="B1257" s="355" t="s">
        <v>2598</v>
      </c>
      <c r="C1257" s="363" t="s">
        <v>863</v>
      </c>
      <c r="D1257" s="303" t="s">
        <v>136</v>
      </c>
      <c r="E1257" s="65" t="s">
        <v>111</v>
      </c>
      <c r="F1257" s="370">
        <v>2020</v>
      </c>
      <c r="G1257" s="474">
        <v>2024</v>
      </c>
      <c r="H1257" s="304">
        <v>53047000</v>
      </c>
      <c r="I1257" s="304">
        <v>22000000</v>
      </c>
      <c r="J1257" s="304">
        <v>25000000</v>
      </c>
      <c r="K1257" s="304">
        <v>31047000</v>
      </c>
      <c r="L1257" s="304">
        <v>2500000</v>
      </c>
      <c r="M1257" s="304">
        <v>12299000</v>
      </c>
      <c r="N1257" s="304">
        <v>8250000</v>
      </c>
      <c r="O1257" s="304">
        <v>7998000</v>
      </c>
      <c r="P1257" s="324" t="s">
        <v>1815</v>
      </c>
    </row>
    <row r="1258" spans="1:16" ht="45" customHeight="1">
      <c r="A1258" s="82">
        <v>8</v>
      </c>
      <c r="B1258" s="355" t="s">
        <v>928</v>
      </c>
      <c r="C1258" s="363" t="s">
        <v>864</v>
      </c>
      <c r="D1258" s="303" t="s">
        <v>136</v>
      </c>
      <c r="E1258" s="65" t="s">
        <v>868</v>
      </c>
      <c r="F1258" s="370">
        <v>2020</v>
      </c>
      <c r="G1258" s="474">
        <v>2026</v>
      </c>
      <c r="H1258" s="304">
        <v>140000000</v>
      </c>
      <c r="I1258" s="304">
        <v>0</v>
      </c>
      <c r="J1258" s="304">
        <v>30000000</v>
      </c>
      <c r="K1258" s="304">
        <v>59719000</v>
      </c>
      <c r="L1258" s="304">
        <v>3000000</v>
      </c>
      <c r="M1258" s="304">
        <v>37219000</v>
      </c>
      <c r="N1258" s="304">
        <v>9900000</v>
      </c>
      <c r="O1258" s="304">
        <v>9600000</v>
      </c>
      <c r="P1258" s="324" t="s">
        <v>1816</v>
      </c>
    </row>
    <row r="1259" spans="1:16" s="131" customFormat="1" ht="90">
      <c r="A1259" s="82">
        <v>9</v>
      </c>
      <c r="B1259" s="355" t="s">
        <v>24</v>
      </c>
      <c r="C1259" s="363" t="s">
        <v>387</v>
      </c>
      <c r="D1259" s="303" t="s">
        <v>136</v>
      </c>
      <c r="E1259" s="65" t="s">
        <v>869</v>
      </c>
      <c r="F1259" s="370">
        <v>2023</v>
      </c>
      <c r="G1259" s="474">
        <v>2023</v>
      </c>
      <c r="H1259" s="304">
        <v>5000000</v>
      </c>
      <c r="I1259" s="304">
        <v>14003000</v>
      </c>
      <c r="J1259" s="304">
        <v>5000000</v>
      </c>
      <c r="K1259" s="304">
        <v>14003000</v>
      </c>
      <c r="L1259" s="304">
        <v>2500000</v>
      </c>
      <c r="M1259" s="304">
        <v>11503000</v>
      </c>
      <c r="N1259" s="304">
        <v>0</v>
      </c>
      <c r="O1259" s="304">
        <v>0</v>
      </c>
      <c r="P1259" s="324" t="s">
        <v>1817</v>
      </c>
    </row>
    <row r="1260" spans="1:16" ht="45" customHeight="1">
      <c r="A1260" s="82">
        <v>10</v>
      </c>
      <c r="B1260" s="355" t="s">
        <v>24</v>
      </c>
      <c r="C1260" s="363" t="s">
        <v>865</v>
      </c>
      <c r="D1260" s="303" t="s">
        <v>136</v>
      </c>
      <c r="E1260" s="65" t="s">
        <v>870</v>
      </c>
      <c r="F1260" s="370">
        <v>2023</v>
      </c>
      <c r="G1260" s="474">
        <v>2023</v>
      </c>
      <c r="H1260" s="304">
        <v>2750000</v>
      </c>
      <c r="I1260" s="304">
        <v>0</v>
      </c>
      <c r="J1260" s="304">
        <v>2750000</v>
      </c>
      <c r="K1260" s="304">
        <v>2750000</v>
      </c>
      <c r="L1260" s="304">
        <v>1376000</v>
      </c>
      <c r="M1260" s="304">
        <v>1374000</v>
      </c>
      <c r="N1260" s="304">
        <v>0</v>
      </c>
      <c r="O1260" s="304">
        <v>0</v>
      </c>
      <c r="P1260" s="381"/>
    </row>
    <row r="1261" spans="1:16" ht="63">
      <c r="A1261" s="82">
        <v>11</v>
      </c>
      <c r="B1261" s="355" t="s">
        <v>2598</v>
      </c>
      <c r="C1261" s="363" t="s">
        <v>866</v>
      </c>
      <c r="D1261" s="303" t="s">
        <v>136</v>
      </c>
      <c r="E1261" s="65" t="s">
        <v>871</v>
      </c>
      <c r="F1261" s="370">
        <v>2021</v>
      </c>
      <c r="G1261" s="474">
        <v>2025</v>
      </c>
      <c r="H1261" s="304">
        <v>21702000</v>
      </c>
      <c r="I1261" s="304">
        <v>5700000</v>
      </c>
      <c r="J1261" s="304">
        <v>3500000</v>
      </c>
      <c r="K1261" s="304">
        <v>3500000</v>
      </c>
      <c r="L1261" s="304">
        <v>350000</v>
      </c>
      <c r="M1261" s="304">
        <v>876000</v>
      </c>
      <c r="N1261" s="304">
        <v>1155000</v>
      </c>
      <c r="O1261" s="304">
        <v>1119000</v>
      </c>
      <c r="P1261" s="381"/>
    </row>
    <row r="1262" spans="1:16" s="1" customFormat="1" ht="45" customHeight="1">
      <c r="A1262" s="551"/>
      <c r="B1262" s="551"/>
      <c r="C1262" s="551"/>
      <c r="D1262" s="551"/>
      <c r="E1262" s="551"/>
      <c r="F1262" s="551"/>
      <c r="G1262" s="551"/>
      <c r="H1262" s="114">
        <f t="shared" ref="H1262:O1262" si="64">SUM(H1249:H1261)</f>
        <v>1052431000</v>
      </c>
      <c r="I1262" s="114">
        <f t="shared" si="64"/>
        <v>253133000</v>
      </c>
      <c r="J1262" s="114">
        <f t="shared" si="64"/>
        <v>281752000</v>
      </c>
      <c r="K1262" s="114">
        <f t="shared" si="64"/>
        <v>450147000</v>
      </c>
      <c r="L1262" s="114">
        <f t="shared" si="64"/>
        <v>25279000</v>
      </c>
      <c r="M1262" s="114">
        <f t="shared" si="64"/>
        <v>242023000</v>
      </c>
      <c r="N1262" s="114">
        <f t="shared" si="64"/>
        <v>94056000</v>
      </c>
      <c r="O1262" s="114">
        <f t="shared" si="64"/>
        <v>88789000</v>
      </c>
      <c r="P1262" s="420"/>
    </row>
    <row r="1263" spans="1:16" ht="45" customHeight="1">
      <c r="A1263" s="553"/>
      <c r="B1263" s="552"/>
      <c r="C1263" s="552"/>
      <c r="D1263" s="552"/>
      <c r="E1263" s="552"/>
      <c r="F1263" s="552"/>
      <c r="G1263" s="552"/>
      <c r="H1263" s="552"/>
      <c r="I1263" s="552"/>
      <c r="J1263" s="552"/>
      <c r="K1263" s="552"/>
      <c r="L1263" s="552"/>
      <c r="M1263" s="552"/>
      <c r="N1263" s="552"/>
      <c r="O1263" s="552"/>
      <c r="P1263" s="554"/>
    </row>
    <row r="1264" spans="1:16" ht="45" customHeight="1">
      <c r="A1264" s="560" t="s">
        <v>114</v>
      </c>
      <c r="B1264" s="560"/>
      <c r="C1264" s="560"/>
      <c r="D1264" s="560"/>
      <c r="E1264" s="560"/>
      <c r="F1264" s="560"/>
      <c r="G1264" s="560"/>
      <c r="H1264" s="560"/>
      <c r="I1264" s="560"/>
      <c r="J1264" s="560"/>
      <c r="K1264" s="560"/>
      <c r="L1264" s="560"/>
      <c r="M1264" s="560"/>
      <c r="N1264" s="560"/>
      <c r="O1264" s="560"/>
      <c r="P1264" s="560"/>
    </row>
    <row r="1265" spans="1:16" ht="50.25" customHeight="1">
      <c r="A1265" s="82">
        <v>1</v>
      </c>
      <c r="B1265" s="355" t="s">
        <v>2598</v>
      </c>
      <c r="C1265" s="363" t="s">
        <v>498</v>
      </c>
      <c r="D1265" s="65" t="s">
        <v>1842</v>
      </c>
      <c r="E1265" s="65" t="s">
        <v>1837</v>
      </c>
      <c r="F1265" s="148">
        <v>2023</v>
      </c>
      <c r="G1265" s="148">
        <v>2023</v>
      </c>
      <c r="H1265" s="73">
        <v>500000</v>
      </c>
      <c r="I1265" s="73">
        <v>0</v>
      </c>
      <c r="J1265" s="73">
        <v>500000</v>
      </c>
      <c r="K1265" s="73"/>
      <c r="L1265" s="73">
        <v>150000</v>
      </c>
      <c r="M1265" s="73">
        <v>200000</v>
      </c>
      <c r="N1265" s="73">
        <v>150000</v>
      </c>
      <c r="O1265" s="73"/>
      <c r="P1265" s="389"/>
    </row>
    <row r="1266" spans="1:16" ht="48" customHeight="1">
      <c r="A1266" s="82">
        <v>2</v>
      </c>
      <c r="B1266" s="355" t="s">
        <v>2598</v>
      </c>
      <c r="C1266" s="363" t="s">
        <v>461</v>
      </c>
      <c r="D1266" s="65" t="s">
        <v>497</v>
      </c>
      <c r="E1266" s="65" t="s">
        <v>102</v>
      </c>
      <c r="F1266" s="148">
        <v>2023</v>
      </c>
      <c r="G1266" s="148">
        <v>2025</v>
      </c>
      <c r="H1266" s="73">
        <v>13500000</v>
      </c>
      <c r="I1266" s="73">
        <v>0</v>
      </c>
      <c r="J1266" s="73">
        <v>3500000</v>
      </c>
      <c r="K1266" s="73"/>
      <c r="L1266" s="73">
        <v>612000</v>
      </c>
      <c r="M1266" s="73">
        <v>2888000</v>
      </c>
      <c r="N1266" s="73"/>
      <c r="O1266" s="73"/>
      <c r="P1266" s="389"/>
    </row>
    <row r="1267" spans="1:16" ht="47.25">
      <c r="A1267" s="82">
        <v>3</v>
      </c>
      <c r="B1267" s="355" t="s">
        <v>2598</v>
      </c>
      <c r="C1267" s="363" t="s">
        <v>93</v>
      </c>
      <c r="D1267" s="65" t="s">
        <v>497</v>
      </c>
      <c r="E1267" s="65" t="s">
        <v>285</v>
      </c>
      <c r="F1267" s="148">
        <v>2020</v>
      </c>
      <c r="G1267" s="148">
        <v>2023</v>
      </c>
      <c r="H1267" s="73">
        <v>4499999</v>
      </c>
      <c r="I1267" s="73">
        <v>2499999</v>
      </c>
      <c r="J1267" s="73">
        <v>2000000</v>
      </c>
      <c r="K1267" s="73"/>
      <c r="L1267" s="73">
        <v>1476000</v>
      </c>
      <c r="M1267" s="73">
        <v>524000</v>
      </c>
      <c r="N1267" s="73"/>
      <c r="O1267" s="73"/>
      <c r="P1267" s="389"/>
    </row>
    <row r="1268" spans="1:16" ht="37.5">
      <c r="A1268" s="82">
        <v>4</v>
      </c>
      <c r="B1268" s="355" t="s">
        <v>2598</v>
      </c>
      <c r="C1268" s="363" t="s">
        <v>94</v>
      </c>
      <c r="D1268" s="65" t="s">
        <v>497</v>
      </c>
      <c r="E1268" s="65" t="s">
        <v>99</v>
      </c>
      <c r="F1268" s="148">
        <v>2023</v>
      </c>
      <c r="G1268" s="148">
        <v>2023</v>
      </c>
      <c r="H1268" s="73">
        <v>2000000</v>
      </c>
      <c r="I1268" s="73">
        <v>0</v>
      </c>
      <c r="J1268" s="73">
        <v>2000000</v>
      </c>
      <c r="K1268" s="73"/>
      <c r="L1268" s="73">
        <v>900000</v>
      </c>
      <c r="M1268" s="73">
        <v>600000</v>
      </c>
      <c r="N1268" s="73">
        <v>500000</v>
      </c>
      <c r="O1268" s="73"/>
      <c r="P1268" s="389"/>
    </row>
    <row r="1269" spans="1:16" ht="37.5">
      <c r="A1269" s="82">
        <v>5</v>
      </c>
      <c r="B1269" s="355" t="s">
        <v>2598</v>
      </c>
      <c r="C1269" s="363" t="s">
        <v>33</v>
      </c>
      <c r="D1269" s="65" t="s">
        <v>497</v>
      </c>
      <c r="E1269" s="65" t="s">
        <v>288</v>
      </c>
      <c r="F1269" s="148">
        <v>2023</v>
      </c>
      <c r="G1269" s="148">
        <v>2023</v>
      </c>
      <c r="H1269" s="73">
        <v>12000000</v>
      </c>
      <c r="I1269" s="73">
        <v>0</v>
      </c>
      <c r="J1269" s="73">
        <v>12000000</v>
      </c>
      <c r="K1269" s="73"/>
      <c r="L1269" s="73">
        <v>1812000</v>
      </c>
      <c r="M1269" s="73">
        <v>3009000</v>
      </c>
      <c r="N1269" s="73">
        <v>3935000</v>
      </c>
      <c r="O1269" s="73">
        <v>3244000</v>
      </c>
      <c r="P1269" s="389"/>
    </row>
    <row r="1270" spans="1:16" ht="37.5">
      <c r="A1270" s="82">
        <v>6</v>
      </c>
      <c r="B1270" s="355" t="s">
        <v>2598</v>
      </c>
      <c r="C1270" s="363" t="s">
        <v>1843</v>
      </c>
      <c r="D1270" s="65" t="s">
        <v>497</v>
      </c>
      <c r="E1270" s="65" t="s">
        <v>1844</v>
      </c>
      <c r="F1270" s="148">
        <v>2023</v>
      </c>
      <c r="G1270" s="148">
        <v>2023</v>
      </c>
      <c r="H1270" s="73">
        <v>15000000</v>
      </c>
      <c r="I1270" s="73">
        <v>0</v>
      </c>
      <c r="J1270" s="73">
        <v>15000000</v>
      </c>
      <c r="K1270" s="73"/>
      <c r="L1270" s="73">
        <v>0</v>
      </c>
      <c r="M1270" s="73">
        <v>4380000</v>
      </c>
      <c r="N1270" s="73">
        <v>7513000</v>
      </c>
      <c r="O1270" s="73">
        <v>3107000</v>
      </c>
      <c r="P1270" s="389"/>
    </row>
    <row r="1271" spans="1:16" ht="60">
      <c r="A1271" s="82">
        <v>7</v>
      </c>
      <c r="B1271" s="355" t="s">
        <v>2598</v>
      </c>
      <c r="C1271" s="363" t="s">
        <v>1845</v>
      </c>
      <c r="D1271" s="65" t="s">
        <v>183</v>
      </c>
      <c r="E1271" s="65" t="s">
        <v>1846</v>
      </c>
      <c r="F1271" s="148">
        <v>2020</v>
      </c>
      <c r="G1271" s="148">
        <v>2023</v>
      </c>
      <c r="H1271" s="73">
        <v>63249353</v>
      </c>
      <c r="I1271" s="73">
        <v>56246353</v>
      </c>
      <c r="J1271" s="73">
        <v>7000000</v>
      </c>
      <c r="K1271" s="73"/>
      <c r="L1271" s="73">
        <v>5041000</v>
      </c>
      <c r="M1271" s="73">
        <v>1959000</v>
      </c>
      <c r="N1271" s="73"/>
      <c r="O1271" s="73"/>
      <c r="P1271" s="389" t="s">
        <v>1855</v>
      </c>
    </row>
    <row r="1272" spans="1:16" ht="45" customHeight="1">
      <c r="A1272" s="82">
        <v>8</v>
      </c>
      <c r="B1272" s="355" t="s">
        <v>2598</v>
      </c>
      <c r="C1272" s="363" t="s">
        <v>1847</v>
      </c>
      <c r="D1272" s="65" t="s">
        <v>183</v>
      </c>
      <c r="E1272" s="65" t="s">
        <v>1848</v>
      </c>
      <c r="F1272" s="148">
        <v>2011</v>
      </c>
      <c r="G1272" s="148">
        <v>2024</v>
      </c>
      <c r="H1272" s="73">
        <v>9500000</v>
      </c>
      <c r="I1272" s="73">
        <v>3967609</v>
      </c>
      <c r="J1272" s="73">
        <v>1000000</v>
      </c>
      <c r="K1272" s="73"/>
      <c r="L1272" s="73"/>
      <c r="M1272" s="73">
        <v>1000000</v>
      </c>
      <c r="N1272" s="73"/>
      <c r="O1272" s="73"/>
      <c r="P1272" s="386"/>
    </row>
    <row r="1273" spans="1:16" ht="210">
      <c r="A1273" s="82">
        <v>9</v>
      </c>
      <c r="B1273" s="355" t="s">
        <v>2598</v>
      </c>
      <c r="C1273" s="363" t="s">
        <v>746</v>
      </c>
      <c r="D1273" s="65" t="s">
        <v>747</v>
      </c>
      <c r="E1273" s="65" t="s">
        <v>1849</v>
      </c>
      <c r="F1273" s="148">
        <v>2022</v>
      </c>
      <c r="G1273" s="148">
        <v>2025</v>
      </c>
      <c r="H1273" s="73">
        <v>83700000</v>
      </c>
      <c r="I1273" s="73">
        <v>1863818</v>
      </c>
      <c r="J1273" s="73">
        <v>17300000</v>
      </c>
      <c r="K1273" s="73" t="s">
        <v>1850</v>
      </c>
      <c r="L1273" s="73">
        <v>1573000</v>
      </c>
      <c r="M1273" s="73">
        <v>19869181</v>
      </c>
      <c r="N1273" s="73">
        <v>5244000</v>
      </c>
      <c r="O1273" s="73">
        <v>1000000</v>
      </c>
      <c r="P1273" s="389" t="s">
        <v>1856</v>
      </c>
    </row>
    <row r="1274" spans="1:16" ht="37.5">
      <c r="A1274" s="82">
        <v>10</v>
      </c>
      <c r="B1274" s="355" t="s">
        <v>2598</v>
      </c>
      <c r="C1274" s="363" t="s">
        <v>745</v>
      </c>
      <c r="D1274" s="65" t="s">
        <v>196</v>
      </c>
      <c r="E1274" s="65" t="s">
        <v>1851</v>
      </c>
      <c r="F1274" s="148">
        <v>2022</v>
      </c>
      <c r="G1274" s="148">
        <v>2025</v>
      </c>
      <c r="H1274" s="73">
        <v>79700000</v>
      </c>
      <c r="I1274" s="73">
        <v>236648</v>
      </c>
      <c r="J1274" s="73">
        <v>13000000</v>
      </c>
      <c r="K1274" s="73"/>
      <c r="L1274" s="73">
        <v>750000</v>
      </c>
      <c r="M1274" s="73">
        <v>1836000</v>
      </c>
      <c r="N1274" s="73">
        <v>3176000</v>
      </c>
      <c r="O1274" s="73">
        <v>7238000</v>
      </c>
      <c r="P1274" s="389"/>
    </row>
    <row r="1275" spans="1:16" ht="105">
      <c r="A1275" s="302">
        <v>11</v>
      </c>
      <c r="B1275" s="355" t="s">
        <v>2598</v>
      </c>
      <c r="C1275" s="363" t="s">
        <v>1852</v>
      </c>
      <c r="D1275" s="65" t="s">
        <v>183</v>
      </c>
      <c r="E1275" s="65" t="s">
        <v>293</v>
      </c>
      <c r="F1275" s="148">
        <v>2023</v>
      </c>
      <c r="G1275" s="148">
        <v>2023</v>
      </c>
      <c r="H1275" s="73">
        <v>8000000</v>
      </c>
      <c r="I1275" s="73">
        <v>0</v>
      </c>
      <c r="J1275" s="73">
        <v>8000000</v>
      </c>
      <c r="K1275" s="73"/>
      <c r="L1275" s="73">
        <v>502000</v>
      </c>
      <c r="M1275" s="73">
        <v>2129000</v>
      </c>
      <c r="N1275" s="73">
        <v>4206000</v>
      </c>
      <c r="O1275" s="73">
        <v>1163000</v>
      </c>
      <c r="P1275" s="389" t="s">
        <v>1857</v>
      </c>
    </row>
    <row r="1276" spans="1:16" ht="37.5">
      <c r="A1276" s="82">
        <v>12</v>
      </c>
      <c r="B1276" s="355" t="s">
        <v>2598</v>
      </c>
      <c r="C1276" s="363" t="s">
        <v>1853</v>
      </c>
      <c r="D1276" s="65" t="s">
        <v>183</v>
      </c>
      <c r="E1276" s="65" t="s">
        <v>1854</v>
      </c>
      <c r="F1276" s="148">
        <v>2023</v>
      </c>
      <c r="G1276" s="148">
        <v>2024</v>
      </c>
      <c r="H1276" s="73">
        <v>7223000</v>
      </c>
      <c r="I1276" s="73">
        <v>0</v>
      </c>
      <c r="J1276" s="73">
        <v>3700000</v>
      </c>
      <c r="K1276" s="73"/>
      <c r="L1276" s="73">
        <v>0</v>
      </c>
      <c r="M1276" s="73">
        <v>1000000</v>
      </c>
      <c r="N1276" s="73">
        <v>2700000</v>
      </c>
      <c r="O1276" s="73">
        <v>0</v>
      </c>
      <c r="P1276" s="389"/>
    </row>
    <row r="1277" spans="1:16" ht="45" customHeight="1">
      <c r="A1277" s="551" t="s">
        <v>20</v>
      </c>
      <c r="B1277" s="551"/>
      <c r="C1277" s="551"/>
      <c r="D1277" s="551"/>
      <c r="E1277" s="551"/>
      <c r="F1277" s="551"/>
      <c r="G1277" s="551"/>
      <c r="H1277" s="114">
        <f t="shared" ref="H1277:O1277" si="65">SUM(H1265:H1276)</f>
        <v>298872352</v>
      </c>
      <c r="I1277" s="114">
        <f t="shared" si="65"/>
        <v>64814427</v>
      </c>
      <c r="J1277" s="114">
        <f t="shared" si="65"/>
        <v>85000000</v>
      </c>
      <c r="K1277" s="114">
        <f t="shared" si="65"/>
        <v>0</v>
      </c>
      <c r="L1277" s="114">
        <f t="shared" si="65"/>
        <v>12816000</v>
      </c>
      <c r="M1277" s="114">
        <f t="shared" si="65"/>
        <v>39394181</v>
      </c>
      <c r="N1277" s="114">
        <f t="shared" si="65"/>
        <v>27424000</v>
      </c>
      <c r="O1277" s="114">
        <f t="shared" si="65"/>
        <v>15752000</v>
      </c>
      <c r="P1277" s="421"/>
    </row>
    <row r="1278" spans="1:16" ht="45" customHeight="1">
      <c r="A1278" s="553"/>
      <c r="B1278" s="552"/>
      <c r="C1278" s="552"/>
      <c r="D1278" s="552"/>
      <c r="E1278" s="552"/>
      <c r="F1278" s="552"/>
      <c r="G1278" s="552"/>
      <c r="H1278" s="552"/>
      <c r="I1278" s="552"/>
      <c r="J1278" s="552"/>
      <c r="K1278" s="552"/>
      <c r="L1278" s="552"/>
      <c r="M1278" s="552"/>
      <c r="N1278" s="552"/>
      <c r="O1278" s="552"/>
      <c r="P1278" s="554"/>
    </row>
    <row r="1279" spans="1:16" ht="45" customHeight="1">
      <c r="A1279" s="560" t="s">
        <v>117</v>
      </c>
      <c r="B1279" s="560"/>
      <c r="C1279" s="560"/>
      <c r="D1279" s="560"/>
      <c r="E1279" s="560"/>
      <c r="F1279" s="560"/>
      <c r="G1279" s="560"/>
      <c r="H1279" s="560"/>
      <c r="I1279" s="560"/>
      <c r="J1279" s="560"/>
      <c r="K1279" s="560"/>
      <c r="L1279" s="560"/>
      <c r="M1279" s="560"/>
      <c r="N1279" s="560"/>
      <c r="O1279" s="560"/>
      <c r="P1279" s="560"/>
    </row>
    <row r="1280" spans="1:16" ht="45" customHeight="1">
      <c r="A1280" s="326">
        <v>1</v>
      </c>
      <c r="B1280" s="355" t="s">
        <v>2598</v>
      </c>
      <c r="C1280" s="363" t="s">
        <v>872</v>
      </c>
      <c r="D1280" s="65" t="s">
        <v>413</v>
      </c>
      <c r="E1280" s="65" t="s">
        <v>91</v>
      </c>
      <c r="F1280" s="148">
        <v>2023</v>
      </c>
      <c r="G1280" s="374">
        <v>2023</v>
      </c>
      <c r="H1280" s="73">
        <v>200000</v>
      </c>
      <c r="I1280" s="73">
        <v>0</v>
      </c>
      <c r="J1280" s="73">
        <v>200000</v>
      </c>
      <c r="K1280" s="73">
        <v>200000</v>
      </c>
      <c r="L1280" s="73">
        <v>100000</v>
      </c>
      <c r="M1280" s="73">
        <v>100000</v>
      </c>
      <c r="N1280" s="73">
        <v>0</v>
      </c>
      <c r="O1280" s="73">
        <v>0</v>
      </c>
      <c r="P1280" s="382" t="s">
        <v>875</v>
      </c>
    </row>
    <row r="1281" spans="1:16" ht="45" customHeight="1">
      <c r="A1281" s="326">
        <v>2</v>
      </c>
      <c r="B1281" s="355" t="s">
        <v>2598</v>
      </c>
      <c r="C1281" s="363" t="s">
        <v>340</v>
      </c>
      <c r="D1281" s="65" t="s">
        <v>413</v>
      </c>
      <c r="E1281" s="65" t="s">
        <v>874</v>
      </c>
      <c r="F1281" s="148">
        <v>2021</v>
      </c>
      <c r="G1281" s="374">
        <v>2025</v>
      </c>
      <c r="H1281" s="73">
        <v>316002000</v>
      </c>
      <c r="I1281" s="73">
        <v>61000000</v>
      </c>
      <c r="J1281" s="73">
        <v>78000000</v>
      </c>
      <c r="K1281" s="73">
        <v>93000000</v>
      </c>
      <c r="L1281" s="73">
        <v>6920000</v>
      </c>
      <c r="M1281" s="73">
        <v>18450000</v>
      </c>
      <c r="N1281" s="73">
        <v>25716000</v>
      </c>
      <c r="O1281" s="73">
        <v>26914000</v>
      </c>
      <c r="P1281" s="382" t="s">
        <v>875</v>
      </c>
    </row>
    <row r="1282" spans="1:16" ht="45" customHeight="1">
      <c r="A1282" s="326">
        <v>3</v>
      </c>
      <c r="B1282" s="355" t="s">
        <v>2598</v>
      </c>
      <c r="C1282" s="363" t="s">
        <v>284</v>
      </c>
      <c r="D1282" s="65" t="s">
        <v>413</v>
      </c>
      <c r="E1282" s="65" t="s">
        <v>285</v>
      </c>
      <c r="F1282" s="148">
        <v>2020</v>
      </c>
      <c r="G1282" s="374">
        <v>2023</v>
      </c>
      <c r="H1282" s="73">
        <v>10382000</v>
      </c>
      <c r="I1282" s="73">
        <v>5382000</v>
      </c>
      <c r="J1282" s="73">
        <v>5000000</v>
      </c>
      <c r="K1282" s="73">
        <v>5000000</v>
      </c>
      <c r="L1282" s="73">
        <v>500000</v>
      </c>
      <c r="M1282" s="73">
        <v>1500000</v>
      </c>
      <c r="N1282" s="73">
        <v>1500000</v>
      </c>
      <c r="O1282" s="73">
        <v>1500000</v>
      </c>
      <c r="P1282" s="382" t="s">
        <v>875</v>
      </c>
    </row>
    <row r="1283" spans="1:16" ht="45" customHeight="1">
      <c r="A1283" s="326">
        <v>4</v>
      </c>
      <c r="B1283" s="355" t="s">
        <v>2598</v>
      </c>
      <c r="C1283" s="363" t="s">
        <v>286</v>
      </c>
      <c r="D1283" s="65" t="s">
        <v>413</v>
      </c>
      <c r="E1283" s="65" t="s">
        <v>102</v>
      </c>
      <c r="F1283" s="148">
        <v>2020</v>
      </c>
      <c r="G1283" s="374">
        <v>2023</v>
      </c>
      <c r="H1283" s="73">
        <v>70744000</v>
      </c>
      <c r="I1283" s="73">
        <v>50744000</v>
      </c>
      <c r="J1283" s="73">
        <v>20000000</v>
      </c>
      <c r="K1283" s="73">
        <v>20000000</v>
      </c>
      <c r="L1283" s="73">
        <v>2000000</v>
      </c>
      <c r="M1283" s="73">
        <v>4800000</v>
      </c>
      <c r="N1283" s="73">
        <v>6600000</v>
      </c>
      <c r="O1283" s="73">
        <v>6600000</v>
      </c>
      <c r="P1283" s="382" t="s">
        <v>875</v>
      </c>
    </row>
    <row r="1284" spans="1:16" ht="45" customHeight="1">
      <c r="A1284" s="326">
        <v>5</v>
      </c>
      <c r="B1284" s="355" t="s">
        <v>2598</v>
      </c>
      <c r="C1284" s="363" t="s">
        <v>32</v>
      </c>
      <c r="D1284" s="65" t="s">
        <v>413</v>
      </c>
      <c r="E1284" s="65" t="s">
        <v>748</v>
      </c>
      <c r="F1284" s="148">
        <v>2023</v>
      </c>
      <c r="G1284" s="374">
        <v>2023</v>
      </c>
      <c r="H1284" s="73">
        <v>39800000</v>
      </c>
      <c r="I1284" s="73">
        <v>0</v>
      </c>
      <c r="J1284" s="73">
        <v>39800000</v>
      </c>
      <c r="K1284" s="73">
        <v>39800000</v>
      </c>
      <c r="L1284" s="73">
        <v>4782000</v>
      </c>
      <c r="M1284" s="73">
        <v>10907000</v>
      </c>
      <c r="N1284" s="73">
        <v>13377000</v>
      </c>
      <c r="O1284" s="73">
        <v>10734000</v>
      </c>
      <c r="P1284" s="382" t="s">
        <v>875</v>
      </c>
    </row>
    <row r="1285" spans="1:16" ht="45" customHeight="1">
      <c r="A1285" s="326">
        <v>6</v>
      </c>
      <c r="B1285" s="355" t="s">
        <v>2598</v>
      </c>
      <c r="C1285" s="363" t="s">
        <v>873</v>
      </c>
      <c r="D1285" s="65" t="s">
        <v>413</v>
      </c>
      <c r="E1285" s="65" t="s">
        <v>111</v>
      </c>
      <c r="F1285" s="148">
        <v>2022</v>
      </c>
      <c r="G1285" s="374">
        <v>2025</v>
      </c>
      <c r="H1285" s="73">
        <v>45847000</v>
      </c>
      <c r="I1285" s="73">
        <v>0</v>
      </c>
      <c r="J1285" s="73">
        <v>5000000</v>
      </c>
      <c r="K1285" s="73">
        <v>5000000</v>
      </c>
      <c r="L1285" s="73">
        <v>500000</v>
      </c>
      <c r="M1285" s="73">
        <v>1500000</v>
      </c>
      <c r="N1285" s="73">
        <v>1500000</v>
      </c>
      <c r="O1285" s="73">
        <v>1500000</v>
      </c>
      <c r="P1285" s="382" t="s">
        <v>875</v>
      </c>
    </row>
    <row r="1286" spans="1:16" ht="45" customHeight="1">
      <c r="A1286" s="326">
        <v>7</v>
      </c>
      <c r="B1286" s="355" t="s">
        <v>2598</v>
      </c>
      <c r="C1286" s="363" t="s">
        <v>460</v>
      </c>
      <c r="D1286" s="65" t="s">
        <v>413</v>
      </c>
      <c r="E1286" s="65" t="s">
        <v>111</v>
      </c>
      <c r="F1286" s="148">
        <v>2021</v>
      </c>
      <c r="G1286" s="374">
        <v>2023</v>
      </c>
      <c r="H1286" s="73">
        <v>12000000</v>
      </c>
      <c r="I1286" s="73">
        <v>2000000</v>
      </c>
      <c r="J1286" s="73">
        <v>10000000</v>
      </c>
      <c r="K1286" s="73">
        <v>10000000</v>
      </c>
      <c r="L1286" s="73">
        <v>1000000</v>
      </c>
      <c r="M1286" s="73">
        <v>2250000</v>
      </c>
      <c r="N1286" s="73">
        <v>3450000</v>
      </c>
      <c r="O1286" s="73">
        <v>3300000</v>
      </c>
      <c r="P1286" s="382" t="s">
        <v>875</v>
      </c>
    </row>
    <row r="1287" spans="1:16" ht="45" customHeight="1">
      <c r="A1287" s="326">
        <v>8</v>
      </c>
      <c r="B1287" s="355" t="s">
        <v>2598</v>
      </c>
      <c r="C1287" s="363" t="s">
        <v>344</v>
      </c>
      <c r="D1287" s="65" t="s">
        <v>413</v>
      </c>
      <c r="E1287" s="65" t="s">
        <v>99</v>
      </c>
      <c r="F1287" s="148">
        <v>2023</v>
      </c>
      <c r="G1287" s="374">
        <v>2023</v>
      </c>
      <c r="H1287" s="73">
        <v>17000000</v>
      </c>
      <c r="I1287" s="73">
        <v>0</v>
      </c>
      <c r="J1287" s="73">
        <v>17000000</v>
      </c>
      <c r="K1287" s="73">
        <v>17000000</v>
      </c>
      <c r="L1287" s="73">
        <v>1700000</v>
      </c>
      <c r="M1287" s="73">
        <v>4251000</v>
      </c>
      <c r="N1287" s="73">
        <v>5610000</v>
      </c>
      <c r="O1287" s="73">
        <v>5439000</v>
      </c>
      <c r="P1287" s="382" t="s">
        <v>875</v>
      </c>
    </row>
    <row r="1288" spans="1:16" ht="45" customHeight="1">
      <c r="A1288" s="326">
        <v>9</v>
      </c>
      <c r="B1288" s="355" t="s">
        <v>2598</v>
      </c>
      <c r="C1288" s="363" t="s">
        <v>345</v>
      </c>
      <c r="D1288" s="65" t="s">
        <v>413</v>
      </c>
      <c r="E1288" s="65" t="s">
        <v>293</v>
      </c>
      <c r="F1288" s="148">
        <v>2023</v>
      </c>
      <c r="G1288" s="374">
        <v>2025</v>
      </c>
      <c r="H1288" s="73">
        <v>15000000</v>
      </c>
      <c r="I1288" s="73">
        <v>0</v>
      </c>
      <c r="J1288" s="73">
        <v>5000000</v>
      </c>
      <c r="K1288" s="73">
        <v>5000000</v>
      </c>
      <c r="L1288" s="73">
        <v>500000</v>
      </c>
      <c r="M1288" s="73">
        <v>1251000</v>
      </c>
      <c r="N1288" s="73">
        <v>1650000</v>
      </c>
      <c r="O1288" s="73">
        <v>1599000</v>
      </c>
      <c r="P1288" s="382" t="s">
        <v>875</v>
      </c>
    </row>
    <row r="1289" spans="1:16" ht="45" customHeight="1">
      <c r="A1289" s="326">
        <v>10</v>
      </c>
      <c r="B1289" s="355" t="s">
        <v>24</v>
      </c>
      <c r="C1289" s="363" t="s">
        <v>749</v>
      </c>
      <c r="D1289" s="65" t="s">
        <v>413</v>
      </c>
      <c r="E1289" s="65" t="s">
        <v>729</v>
      </c>
      <c r="F1289" s="148">
        <v>2022</v>
      </c>
      <c r="G1289" s="374">
        <v>2023</v>
      </c>
      <c r="H1289" s="73">
        <v>36500000</v>
      </c>
      <c r="I1289" s="73">
        <v>19500000</v>
      </c>
      <c r="J1289" s="73">
        <v>17000000</v>
      </c>
      <c r="K1289" s="73">
        <v>17000000</v>
      </c>
      <c r="L1289" s="73">
        <v>8500000</v>
      </c>
      <c r="M1289" s="73">
        <v>8500000</v>
      </c>
      <c r="N1289" s="73">
        <v>0</v>
      </c>
      <c r="O1289" s="73">
        <v>0</v>
      </c>
      <c r="P1289" s="382" t="s">
        <v>875</v>
      </c>
    </row>
    <row r="1290" spans="1:16" ht="45" customHeight="1">
      <c r="A1290" s="326">
        <v>11</v>
      </c>
      <c r="B1290" s="355" t="s">
        <v>24</v>
      </c>
      <c r="C1290" s="363" t="s">
        <v>300</v>
      </c>
      <c r="D1290" s="65" t="s">
        <v>413</v>
      </c>
      <c r="E1290" s="65" t="s">
        <v>104</v>
      </c>
      <c r="F1290" s="148">
        <v>2023</v>
      </c>
      <c r="G1290" s="374">
        <v>2023</v>
      </c>
      <c r="H1290" s="73">
        <v>13860000</v>
      </c>
      <c r="I1290" s="73">
        <v>0</v>
      </c>
      <c r="J1290" s="73">
        <v>13860000</v>
      </c>
      <c r="K1290" s="73">
        <v>13860000</v>
      </c>
      <c r="L1290" s="73">
        <v>0</v>
      </c>
      <c r="M1290" s="73">
        <v>13860000</v>
      </c>
      <c r="N1290" s="73">
        <v>0</v>
      </c>
      <c r="O1290" s="73">
        <v>0</v>
      </c>
      <c r="P1290" s="382" t="s">
        <v>875</v>
      </c>
    </row>
    <row r="1291" spans="1:16" ht="45" customHeight="1">
      <c r="A1291" s="551"/>
      <c r="B1291" s="551"/>
      <c r="C1291" s="551"/>
      <c r="D1291" s="551"/>
      <c r="E1291" s="551"/>
      <c r="F1291" s="551"/>
      <c r="G1291" s="551"/>
      <c r="H1291" s="59">
        <f t="shared" ref="H1291:O1291" si="66">SUM(H1280:H1290)</f>
        <v>577335000</v>
      </c>
      <c r="I1291" s="59">
        <f t="shared" si="66"/>
        <v>138626000</v>
      </c>
      <c r="J1291" s="59">
        <f t="shared" si="66"/>
        <v>210860000</v>
      </c>
      <c r="K1291" s="59">
        <f t="shared" si="66"/>
        <v>225860000</v>
      </c>
      <c r="L1291" s="59">
        <f t="shared" si="66"/>
        <v>26502000</v>
      </c>
      <c r="M1291" s="59">
        <f t="shared" si="66"/>
        <v>67369000</v>
      </c>
      <c r="N1291" s="59">
        <f t="shared" si="66"/>
        <v>59403000</v>
      </c>
      <c r="O1291" s="59">
        <f t="shared" si="66"/>
        <v>57586000</v>
      </c>
      <c r="P1291" s="59"/>
    </row>
    <row r="1292" spans="1:16" ht="45" customHeight="1">
      <c r="A1292" s="553"/>
      <c r="B1292" s="552"/>
      <c r="C1292" s="552"/>
      <c r="D1292" s="552"/>
      <c r="E1292" s="552"/>
      <c r="F1292" s="552"/>
      <c r="G1292" s="552"/>
      <c r="H1292" s="552"/>
      <c r="I1292" s="552"/>
      <c r="J1292" s="552"/>
      <c r="K1292" s="552"/>
      <c r="L1292" s="552"/>
      <c r="M1292" s="552"/>
      <c r="N1292" s="552"/>
      <c r="O1292" s="552"/>
      <c r="P1292" s="554"/>
    </row>
    <row r="1293" spans="1:16" ht="45" customHeight="1">
      <c r="A1293" s="561" t="s">
        <v>116</v>
      </c>
      <c r="B1293" s="561"/>
      <c r="C1293" s="561"/>
      <c r="D1293" s="561"/>
      <c r="E1293" s="561"/>
      <c r="F1293" s="561"/>
      <c r="G1293" s="561"/>
      <c r="H1293" s="561"/>
      <c r="I1293" s="561"/>
      <c r="J1293" s="561"/>
      <c r="K1293" s="561"/>
      <c r="L1293" s="561"/>
      <c r="M1293" s="561"/>
      <c r="N1293" s="561"/>
      <c r="O1293" s="561"/>
      <c r="P1293" s="561"/>
    </row>
    <row r="1294" spans="1:16" s="44" customFormat="1" ht="45" customHeight="1">
      <c r="A1294" s="115">
        <v>1</v>
      </c>
      <c r="B1294" s="65" t="s">
        <v>2598</v>
      </c>
      <c r="C1294" s="75" t="s">
        <v>339</v>
      </c>
      <c r="D1294" s="65" t="s">
        <v>323</v>
      </c>
      <c r="E1294" s="65" t="s">
        <v>750</v>
      </c>
      <c r="F1294" s="148">
        <v>2023</v>
      </c>
      <c r="G1294" s="370">
        <v>2023</v>
      </c>
      <c r="H1294" s="68">
        <v>325000</v>
      </c>
      <c r="I1294" s="134">
        <v>0</v>
      </c>
      <c r="J1294" s="68">
        <v>200000</v>
      </c>
      <c r="K1294" s="65">
        <v>325000</v>
      </c>
      <c r="L1294" s="68">
        <v>20000</v>
      </c>
      <c r="M1294" s="68">
        <v>175001</v>
      </c>
      <c r="N1294" s="68">
        <v>66000</v>
      </c>
      <c r="O1294" s="68">
        <v>63999</v>
      </c>
      <c r="P1294" s="388"/>
    </row>
    <row r="1295" spans="1:16" s="44" customFormat="1" ht="45" customHeight="1">
      <c r="A1295" s="115">
        <v>2</v>
      </c>
      <c r="B1295" s="65" t="s">
        <v>2598</v>
      </c>
      <c r="C1295" s="75" t="s">
        <v>1841</v>
      </c>
      <c r="D1295" s="65" t="s">
        <v>323</v>
      </c>
      <c r="E1295" s="65" t="s">
        <v>751</v>
      </c>
      <c r="F1295" s="148">
        <v>2011</v>
      </c>
      <c r="G1295" s="370">
        <v>2024</v>
      </c>
      <c r="H1295" s="68">
        <v>387743000</v>
      </c>
      <c r="I1295" s="89">
        <v>146628138.63</v>
      </c>
      <c r="J1295" s="68">
        <v>67000000</v>
      </c>
      <c r="K1295" s="115">
        <v>112000000</v>
      </c>
      <c r="L1295" s="68">
        <v>6700000</v>
      </c>
      <c r="M1295" s="68">
        <v>61749999</v>
      </c>
      <c r="N1295" s="68">
        <v>22110000</v>
      </c>
      <c r="O1295" s="68">
        <v>21440001</v>
      </c>
      <c r="P1295" s="388"/>
    </row>
    <row r="1296" spans="1:16" s="44" customFormat="1" ht="45" customHeight="1">
      <c r="A1296" s="115">
        <v>3</v>
      </c>
      <c r="B1296" s="65" t="s">
        <v>2598</v>
      </c>
      <c r="C1296" s="75" t="s">
        <v>32</v>
      </c>
      <c r="D1296" s="65" t="s">
        <v>323</v>
      </c>
      <c r="E1296" s="65" t="s">
        <v>341</v>
      </c>
      <c r="F1296" s="148">
        <v>2023</v>
      </c>
      <c r="G1296" s="370">
        <v>2023</v>
      </c>
      <c r="H1296" s="68">
        <v>41650000</v>
      </c>
      <c r="I1296" s="135">
        <v>0</v>
      </c>
      <c r="J1296" s="68">
        <v>39800000</v>
      </c>
      <c r="K1296" s="115">
        <v>41650000</v>
      </c>
      <c r="L1296" s="68">
        <v>3980000</v>
      </c>
      <c r="M1296" s="68">
        <v>11804000</v>
      </c>
      <c r="N1296" s="68">
        <v>13134000</v>
      </c>
      <c r="O1296" s="68">
        <v>12732000</v>
      </c>
      <c r="P1296" s="388"/>
    </row>
    <row r="1297" spans="1:16" s="44" customFormat="1" ht="45" customHeight="1">
      <c r="A1297" s="115">
        <v>4</v>
      </c>
      <c r="B1297" s="65" t="s">
        <v>2598</v>
      </c>
      <c r="C1297" s="75" t="s">
        <v>344</v>
      </c>
      <c r="D1297" s="65" t="s">
        <v>323</v>
      </c>
      <c r="E1297" s="65" t="s">
        <v>488</v>
      </c>
      <c r="F1297" s="148">
        <v>2023</v>
      </c>
      <c r="G1297" s="370">
        <v>2023</v>
      </c>
      <c r="H1297" s="68">
        <v>3810000</v>
      </c>
      <c r="I1297" s="134">
        <v>0</v>
      </c>
      <c r="J1297" s="68">
        <v>3500000</v>
      </c>
      <c r="K1297" s="115">
        <v>3810000</v>
      </c>
      <c r="L1297" s="68">
        <v>350000</v>
      </c>
      <c r="M1297" s="68">
        <v>1186000</v>
      </c>
      <c r="N1297" s="68">
        <v>1155000</v>
      </c>
      <c r="O1297" s="68">
        <v>1119000</v>
      </c>
      <c r="P1297" s="388"/>
    </row>
    <row r="1298" spans="1:16" s="44" customFormat="1" ht="45" customHeight="1">
      <c r="A1298" s="115">
        <v>5</v>
      </c>
      <c r="B1298" s="65" t="s">
        <v>2598</v>
      </c>
      <c r="C1298" s="75" t="s">
        <v>342</v>
      </c>
      <c r="D1298" s="65" t="s">
        <v>323</v>
      </c>
      <c r="E1298" s="65" t="s">
        <v>343</v>
      </c>
      <c r="F1298" s="148">
        <v>2021</v>
      </c>
      <c r="G1298" s="370">
        <v>2023</v>
      </c>
      <c r="H1298" s="68">
        <v>15550000</v>
      </c>
      <c r="I1298" s="134">
        <v>9909954.6899999995</v>
      </c>
      <c r="J1298" s="68">
        <v>4500000</v>
      </c>
      <c r="K1298" s="115" t="s">
        <v>542</v>
      </c>
      <c r="L1298" s="68">
        <v>450000</v>
      </c>
      <c r="M1298" s="68">
        <v>1125000</v>
      </c>
      <c r="N1298" s="68">
        <v>1485000</v>
      </c>
      <c r="O1298" s="68">
        <v>1440000</v>
      </c>
      <c r="P1298" s="388"/>
    </row>
    <row r="1299" spans="1:16" s="44" customFormat="1" ht="45" customHeight="1">
      <c r="A1299" s="115">
        <v>6</v>
      </c>
      <c r="B1299" s="65" t="s">
        <v>24</v>
      </c>
      <c r="C1299" s="75" t="s">
        <v>346</v>
      </c>
      <c r="D1299" s="65" t="s">
        <v>323</v>
      </c>
      <c r="E1299" s="65" t="s">
        <v>752</v>
      </c>
      <c r="F1299" s="148">
        <v>2017</v>
      </c>
      <c r="G1299" s="370">
        <v>2023</v>
      </c>
      <c r="H1299" s="68">
        <v>21256551</v>
      </c>
      <c r="I1299" s="134">
        <v>9685551.1999999993</v>
      </c>
      <c r="J1299" s="68">
        <v>2000</v>
      </c>
      <c r="K1299" s="115">
        <v>2602000</v>
      </c>
      <c r="L1299" s="68">
        <v>2000</v>
      </c>
      <c r="M1299" s="68">
        <v>2600000</v>
      </c>
      <c r="N1299" s="68"/>
      <c r="O1299" s="68"/>
      <c r="P1299" s="388"/>
    </row>
    <row r="1300" spans="1:16" ht="45" customHeight="1">
      <c r="A1300" s="551" t="s">
        <v>20</v>
      </c>
      <c r="B1300" s="551"/>
      <c r="C1300" s="551"/>
      <c r="D1300" s="551"/>
      <c r="E1300" s="551"/>
      <c r="F1300" s="551"/>
      <c r="G1300" s="551"/>
      <c r="H1300" s="59">
        <f t="shared" ref="H1300:O1300" si="67">SUM(H1294:H1299)</f>
        <v>470334551</v>
      </c>
      <c r="I1300" s="59">
        <f t="shared" si="67"/>
        <v>166223644.51999998</v>
      </c>
      <c r="J1300" s="59">
        <f t="shared" si="67"/>
        <v>115002000</v>
      </c>
      <c r="K1300" s="59">
        <f t="shared" si="67"/>
        <v>160387000</v>
      </c>
      <c r="L1300" s="59">
        <f t="shared" si="67"/>
        <v>11502000</v>
      </c>
      <c r="M1300" s="59">
        <f t="shared" si="67"/>
        <v>78640000</v>
      </c>
      <c r="N1300" s="59">
        <f t="shared" si="67"/>
        <v>37950000</v>
      </c>
      <c r="O1300" s="59">
        <f t="shared" si="67"/>
        <v>36795000</v>
      </c>
      <c r="P1300" s="385"/>
    </row>
    <row r="1301" spans="1:16" ht="45" customHeight="1">
      <c r="A1301" s="553"/>
      <c r="B1301" s="552"/>
      <c r="C1301" s="552"/>
      <c r="D1301" s="552"/>
      <c r="E1301" s="552"/>
      <c r="F1301" s="552"/>
      <c r="G1301" s="552"/>
      <c r="H1301" s="552"/>
      <c r="I1301" s="552"/>
      <c r="J1301" s="552"/>
      <c r="K1301" s="552"/>
      <c r="L1301" s="552"/>
      <c r="M1301" s="552"/>
      <c r="N1301" s="552"/>
      <c r="O1301" s="552"/>
      <c r="P1301" s="554"/>
    </row>
    <row r="1302" spans="1:16" ht="45" customHeight="1">
      <c r="A1302" s="560" t="s">
        <v>95</v>
      </c>
      <c r="B1302" s="560"/>
      <c r="C1302" s="560"/>
      <c r="D1302" s="560"/>
      <c r="E1302" s="560"/>
      <c r="F1302" s="560"/>
      <c r="G1302" s="560"/>
      <c r="H1302" s="560"/>
      <c r="I1302" s="560"/>
      <c r="J1302" s="560"/>
      <c r="K1302" s="560"/>
      <c r="L1302" s="560"/>
      <c r="M1302" s="560"/>
      <c r="N1302" s="560"/>
      <c r="O1302" s="560"/>
      <c r="P1302" s="560"/>
    </row>
    <row r="1303" spans="1:16" s="44" customFormat="1" ht="90">
      <c r="A1303" s="75">
        <v>1</v>
      </c>
      <c r="B1303" s="355" t="s">
        <v>2598</v>
      </c>
      <c r="C1303" s="363" t="s">
        <v>93</v>
      </c>
      <c r="D1303" s="75" t="s">
        <v>136</v>
      </c>
      <c r="E1303" s="65" t="s">
        <v>96</v>
      </c>
      <c r="F1303" s="148">
        <v>2020</v>
      </c>
      <c r="G1303" s="376">
        <v>2023</v>
      </c>
      <c r="H1303" s="68">
        <v>12049246</v>
      </c>
      <c r="I1303" s="68">
        <v>5552713</v>
      </c>
      <c r="J1303" s="68">
        <v>3000000</v>
      </c>
      <c r="K1303" s="323">
        <v>0</v>
      </c>
      <c r="L1303" s="68">
        <v>300000</v>
      </c>
      <c r="M1303" s="68">
        <v>750000</v>
      </c>
      <c r="N1303" s="68">
        <v>990000</v>
      </c>
      <c r="O1303" s="68">
        <v>960000</v>
      </c>
      <c r="P1303" s="387" t="s">
        <v>177</v>
      </c>
    </row>
    <row r="1304" spans="1:16" s="44" customFormat="1" ht="60">
      <c r="A1304" s="75">
        <v>2</v>
      </c>
      <c r="B1304" s="355" t="s">
        <v>2598</v>
      </c>
      <c r="C1304" s="363" t="s">
        <v>97</v>
      </c>
      <c r="D1304" s="75" t="s">
        <v>136</v>
      </c>
      <c r="E1304" s="65" t="s">
        <v>98</v>
      </c>
      <c r="F1304" s="148">
        <v>2023</v>
      </c>
      <c r="G1304" s="376">
        <v>2023</v>
      </c>
      <c r="H1304" s="68">
        <v>500000</v>
      </c>
      <c r="I1304" s="68" t="s">
        <v>77</v>
      </c>
      <c r="J1304" s="68">
        <v>500000</v>
      </c>
      <c r="K1304" s="323">
        <v>0</v>
      </c>
      <c r="L1304" s="68">
        <v>200000</v>
      </c>
      <c r="M1304" s="68">
        <v>300000</v>
      </c>
      <c r="N1304" s="68">
        <v>0</v>
      </c>
      <c r="O1304" s="68">
        <v>0</v>
      </c>
      <c r="P1304" s="387" t="s">
        <v>178</v>
      </c>
    </row>
    <row r="1305" spans="1:16" s="44" customFormat="1" ht="60">
      <c r="A1305" s="75">
        <v>3</v>
      </c>
      <c r="B1305" s="355" t="s">
        <v>2598</v>
      </c>
      <c r="C1305" s="363" t="s">
        <v>94</v>
      </c>
      <c r="D1305" s="75" t="s">
        <v>136</v>
      </c>
      <c r="E1305" s="65" t="s">
        <v>99</v>
      </c>
      <c r="F1305" s="148">
        <v>2023</v>
      </c>
      <c r="G1305" s="376">
        <v>2023</v>
      </c>
      <c r="H1305" s="68">
        <v>2750000</v>
      </c>
      <c r="I1305" s="68" t="s">
        <v>77</v>
      </c>
      <c r="J1305" s="68">
        <v>2750000</v>
      </c>
      <c r="K1305" s="323">
        <v>0</v>
      </c>
      <c r="L1305" s="68">
        <v>276000</v>
      </c>
      <c r="M1305" s="68">
        <v>690000</v>
      </c>
      <c r="N1305" s="68">
        <v>909000</v>
      </c>
      <c r="O1305" s="68">
        <v>875000</v>
      </c>
      <c r="P1305" s="387" t="s">
        <v>179</v>
      </c>
    </row>
    <row r="1306" spans="1:16" s="44" customFormat="1" ht="60">
      <c r="A1306" s="75">
        <v>4</v>
      </c>
      <c r="B1306" s="355" t="s">
        <v>2598</v>
      </c>
      <c r="C1306" s="363" t="s">
        <v>172</v>
      </c>
      <c r="D1306" s="75" t="s">
        <v>136</v>
      </c>
      <c r="E1306" s="65" t="s">
        <v>100</v>
      </c>
      <c r="F1306" s="148">
        <v>2023</v>
      </c>
      <c r="G1306" s="376">
        <v>2023</v>
      </c>
      <c r="H1306" s="68">
        <v>16300000</v>
      </c>
      <c r="I1306" s="68" t="s">
        <v>77</v>
      </c>
      <c r="J1306" s="68">
        <v>16300000</v>
      </c>
      <c r="K1306" s="323">
        <v>0</v>
      </c>
      <c r="L1306" s="68">
        <v>1596000</v>
      </c>
      <c r="M1306" s="68">
        <v>4071000</v>
      </c>
      <c r="N1306" s="68">
        <v>5404000</v>
      </c>
      <c r="O1306" s="68">
        <v>5229000</v>
      </c>
      <c r="P1306" s="387" t="s">
        <v>180</v>
      </c>
    </row>
    <row r="1307" spans="1:16" s="44" customFormat="1" ht="75">
      <c r="A1307" s="75">
        <v>5</v>
      </c>
      <c r="B1307" s="355" t="s">
        <v>2598</v>
      </c>
      <c r="C1307" s="363" t="s">
        <v>92</v>
      </c>
      <c r="D1307" s="75" t="s">
        <v>136</v>
      </c>
      <c r="E1307" s="65" t="s">
        <v>753</v>
      </c>
      <c r="F1307" s="148">
        <v>2012</v>
      </c>
      <c r="G1307" s="376">
        <v>2023</v>
      </c>
      <c r="H1307" s="68">
        <v>151094063</v>
      </c>
      <c r="I1307" s="68">
        <v>54094063</v>
      </c>
      <c r="J1307" s="68">
        <v>97000000</v>
      </c>
      <c r="K1307" s="323">
        <v>0</v>
      </c>
      <c r="L1307" s="68">
        <v>11500000</v>
      </c>
      <c r="M1307" s="68">
        <v>24075000</v>
      </c>
      <c r="N1307" s="68">
        <v>32175000</v>
      </c>
      <c r="O1307" s="68">
        <v>29200000</v>
      </c>
      <c r="P1307" s="387" t="s">
        <v>876</v>
      </c>
    </row>
    <row r="1308" spans="1:16" s="44" customFormat="1" ht="75">
      <c r="A1308" s="75">
        <v>6</v>
      </c>
      <c r="B1308" s="355" t="s">
        <v>2598</v>
      </c>
      <c r="C1308" s="363" t="s">
        <v>173</v>
      </c>
      <c r="D1308" s="75" t="s">
        <v>136</v>
      </c>
      <c r="E1308" s="65" t="s">
        <v>175</v>
      </c>
      <c r="F1308" s="148">
        <v>2023</v>
      </c>
      <c r="G1308" s="376">
        <v>2023</v>
      </c>
      <c r="H1308" s="68">
        <v>450000</v>
      </c>
      <c r="I1308" s="68" t="s">
        <v>77</v>
      </c>
      <c r="J1308" s="68">
        <v>450000</v>
      </c>
      <c r="K1308" s="323">
        <v>0</v>
      </c>
      <c r="L1308" s="68">
        <v>80000</v>
      </c>
      <c r="M1308" s="68">
        <v>120000</v>
      </c>
      <c r="N1308" s="68">
        <v>125000</v>
      </c>
      <c r="O1308" s="68">
        <v>125000</v>
      </c>
      <c r="P1308" s="387" t="s">
        <v>877</v>
      </c>
    </row>
    <row r="1309" spans="1:16" s="44" customFormat="1" ht="75">
      <c r="A1309" s="75">
        <v>7</v>
      </c>
      <c r="B1309" s="355" t="s">
        <v>928</v>
      </c>
      <c r="C1309" s="363" t="s">
        <v>174</v>
      </c>
      <c r="D1309" s="75" t="s">
        <v>136</v>
      </c>
      <c r="E1309" s="65" t="s">
        <v>176</v>
      </c>
      <c r="F1309" s="475">
        <v>2023</v>
      </c>
      <c r="G1309" s="476">
        <v>2023</v>
      </c>
      <c r="H1309" s="165">
        <v>10000000</v>
      </c>
      <c r="I1309" s="68">
        <v>0</v>
      </c>
      <c r="J1309" s="165">
        <v>10000000</v>
      </c>
      <c r="K1309" s="162">
        <v>0</v>
      </c>
      <c r="L1309" s="165">
        <v>1000000</v>
      </c>
      <c r="M1309" s="68">
        <v>2505000</v>
      </c>
      <c r="N1309" s="68">
        <v>3300000</v>
      </c>
      <c r="O1309" s="68">
        <v>3195000</v>
      </c>
      <c r="P1309" s="387" t="s">
        <v>181</v>
      </c>
    </row>
    <row r="1310" spans="1:16" ht="45" customHeight="1">
      <c r="A1310" s="563" t="s">
        <v>20</v>
      </c>
      <c r="B1310" s="563"/>
      <c r="C1310" s="563"/>
      <c r="D1310" s="563"/>
      <c r="E1310" s="564"/>
      <c r="F1310" s="477"/>
      <c r="G1310" s="477"/>
      <c r="H1310" s="327">
        <f>SUM(H1303:H1309)</f>
        <v>193143309</v>
      </c>
      <c r="I1310" s="327">
        <f>SUM(I1303:I1309)</f>
        <v>59646776</v>
      </c>
      <c r="J1310" s="327">
        <f>SUM(J1303:J1309)</f>
        <v>130000000</v>
      </c>
      <c r="K1310" s="328"/>
      <c r="L1310" s="327">
        <f>SUM(L1303:L1309)</f>
        <v>14952000</v>
      </c>
      <c r="M1310" s="327">
        <f>SUM(M1303:M1309)</f>
        <v>32511000</v>
      </c>
      <c r="N1310" s="327">
        <f>SUM(N1303:N1309)</f>
        <v>42903000</v>
      </c>
      <c r="O1310" s="327">
        <f>SUM(O1303:O1309)</f>
        <v>39584000</v>
      </c>
      <c r="P1310" s="422"/>
    </row>
    <row r="1311" spans="1:16" ht="45" customHeight="1">
      <c r="A1311" s="553"/>
      <c r="B1311" s="552"/>
      <c r="C1311" s="552"/>
      <c r="D1311" s="552"/>
      <c r="E1311" s="552"/>
      <c r="F1311" s="552"/>
      <c r="G1311" s="552"/>
      <c r="H1311" s="552"/>
      <c r="I1311" s="552"/>
      <c r="J1311" s="552"/>
      <c r="K1311" s="552"/>
      <c r="L1311" s="552"/>
      <c r="M1311" s="552"/>
      <c r="N1311" s="552"/>
      <c r="O1311" s="552"/>
      <c r="P1311" s="554"/>
    </row>
    <row r="1312" spans="1:16" ht="45" customHeight="1">
      <c r="A1312" s="560" t="s">
        <v>115</v>
      </c>
      <c r="B1312" s="560"/>
      <c r="C1312" s="560"/>
      <c r="D1312" s="560"/>
      <c r="E1312" s="560"/>
      <c r="F1312" s="560"/>
      <c r="G1312" s="560"/>
      <c r="H1312" s="560"/>
      <c r="I1312" s="560"/>
      <c r="J1312" s="560"/>
      <c r="K1312" s="560"/>
      <c r="L1312" s="560"/>
      <c r="M1312" s="560"/>
      <c r="N1312" s="560"/>
      <c r="O1312" s="560"/>
      <c r="P1312" s="560"/>
    </row>
    <row r="1313" spans="1:16" ht="330">
      <c r="A1313" s="82">
        <v>1</v>
      </c>
      <c r="B1313" s="355" t="s">
        <v>2598</v>
      </c>
      <c r="C1313" s="355" t="s">
        <v>1812</v>
      </c>
      <c r="D1313" s="65" t="s">
        <v>365</v>
      </c>
      <c r="E1313" s="65" t="s">
        <v>111</v>
      </c>
      <c r="F1313" s="370">
        <v>44928</v>
      </c>
      <c r="G1313" s="373">
        <v>45528</v>
      </c>
      <c r="H1313" s="68">
        <v>693000000</v>
      </c>
      <c r="I1313" s="68">
        <v>0</v>
      </c>
      <c r="J1313" s="68">
        <v>70000000</v>
      </c>
      <c r="K1313" s="323">
        <v>145000000</v>
      </c>
      <c r="L1313" s="68">
        <f>K1313/2</f>
        <v>72500000</v>
      </c>
      <c r="M1313" s="68">
        <f>K1313/2</f>
        <v>72500000</v>
      </c>
      <c r="N1313" s="68"/>
      <c r="O1313" s="68"/>
      <c r="P1313" s="382" t="s">
        <v>1811</v>
      </c>
    </row>
    <row r="1314" spans="1:16" ht="225">
      <c r="A1314" s="82">
        <v>2</v>
      </c>
      <c r="B1314" s="355" t="s">
        <v>2598</v>
      </c>
      <c r="C1314" s="355" t="s">
        <v>1810</v>
      </c>
      <c r="D1314" s="65" t="s">
        <v>365</v>
      </c>
      <c r="E1314" s="65" t="s">
        <v>754</v>
      </c>
      <c r="F1314" s="370">
        <v>2020</v>
      </c>
      <c r="G1314" s="373">
        <v>2024</v>
      </c>
      <c r="H1314" s="68">
        <v>50000000</v>
      </c>
      <c r="I1314" s="68">
        <v>254703</v>
      </c>
      <c r="J1314" s="68">
        <v>6000000</v>
      </c>
      <c r="K1314" s="323">
        <f t="shared" ref="K1314:K1321" si="68">J1314</f>
        <v>6000000</v>
      </c>
      <c r="L1314" s="68">
        <f t="shared" ref="L1314:L1325" si="69">K1314/4</f>
        <v>1500000</v>
      </c>
      <c r="M1314" s="68">
        <f t="shared" ref="M1314:M1325" si="70">L1314</f>
        <v>1500000</v>
      </c>
      <c r="N1314" s="68">
        <f t="shared" ref="N1314:N1325" si="71">L1314</f>
        <v>1500000</v>
      </c>
      <c r="O1314" s="68">
        <f t="shared" ref="O1314:O1325" si="72">L1314</f>
        <v>1500000</v>
      </c>
      <c r="P1314" s="382" t="s">
        <v>1806</v>
      </c>
    </row>
    <row r="1315" spans="1:16" ht="225">
      <c r="A1315" s="82">
        <v>3</v>
      </c>
      <c r="B1315" s="355" t="s">
        <v>2598</v>
      </c>
      <c r="C1315" s="355" t="s">
        <v>1809</v>
      </c>
      <c r="D1315" s="65" t="s">
        <v>365</v>
      </c>
      <c r="E1315" s="65" t="s">
        <v>755</v>
      </c>
      <c r="F1315" s="370">
        <v>2020</v>
      </c>
      <c r="G1315" s="373">
        <v>2025</v>
      </c>
      <c r="H1315" s="68">
        <v>91000000</v>
      </c>
      <c r="I1315" s="68">
        <v>466985</v>
      </c>
      <c r="J1315" s="68">
        <v>10000000</v>
      </c>
      <c r="K1315" s="323">
        <f t="shared" si="68"/>
        <v>10000000</v>
      </c>
      <c r="L1315" s="68">
        <f t="shared" si="69"/>
        <v>2500000</v>
      </c>
      <c r="M1315" s="68">
        <f t="shared" si="70"/>
        <v>2500000</v>
      </c>
      <c r="N1315" s="68">
        <f t="shared" si="71"/>
        <v>2500000</v>
      </c>
      <c r="O1315" s="68">
        <f t="shared" si="72"/>
        <v>2500000</v>
      </c>
      <c r="P1315" s="382" t="s">
        <v>1806</v>
      </c>
    </row>
    <row r="1316" spans="1:16" ht="225">
      <c r="A1316" s="82">
        <v>4</v>
      </c>
      <c r="B1316" s="355" t="s">
        <v>2598</v>
      </c>
      <c r="C1316" s="355" t="s">
        <v>1808</v>
      </c>
      <c r="D1316" s="65" t="s">
        <v>365</v>
      </c>
      <c r="E1316" s="65" t="s">
        <v>756</v>
      </c>
      <c r="F1316" s="370">
        <v>2021</v>
      </c>
      <c r="G1316" s="373">
        <v>2025</v>
      </c>
      <c r="H1316" s="68">
        <v>65000000</v>
      </c>
      <c r="I1316" s="68">
        <v>0</v>
      </c>
      <c r="J1316" s="68">
        <v>10000000</v>
      </c>
      <c r="K1316" s="323">
        <f t="shared" si="68"/>
        <v>10000000</v>
      </c>
      <c r="L1316" s="68">
        <f t="shared" si="69"/>
        <v>2500000</v>
      </c>
      <c r="M1316" s="68">
        <f t="shared" si="70"/>
        <v>2500000</v>
      </c>
      <c r="N1316" s="68">
        <f t="shared" si="71"/>
        <v>2500000</v>
      </c>
      <c r="O1316" s="68">
        <f t="shared" si="72"/>
        <v>2500000</v>
      </c>
      <c r="P1316" s="382" t="s">
        <v>1806</v>
      </c>
    </row>
    <row r="1317" spans="1:16" ht="225">
      <c r="A1317" s="82">
        <v>5</v>
      </c>
      <c r="B1317" s="355" t="s">
        <v>2598</v>
      </c>
      <c r="C1317" s="355" t="s">
        <v>1807</v>
      </c>
      <c r="D1317" s="65" t="s">
        <v>365</v>
      </c>
      <c r="E1317" s="65" t="s">
        <v>757</v>
      </c>
      <c r="F1317" s="370">
        <v>2021</v>
      </c>
      <c r="G1317" s="373">
        <v>2025</v>
      </c>
      <c r="H1317" s="68">
        <v>110000000</v>
      </c>
      <c r="I1317" s="68">
        <v>254290</v>
      </c>
      <c r="J1317" s="68">
        <v>14000000</v>
      </c>
      <c r="K1317" s="323">
        <f t="shared" si="68"/>
        <v>14000000</v>
      </c>
      <c r="L1317" s="68">
        <f t="shared" si="69"/>
        <v>3500000</v>
      </c>
      <c r="M1317" s="68">
        <f t="shared" si="70"/>
        <v>3500000</v>
      </c>
      <c r="N1317" s="68">
        <f t="shared" si="71"/>
        <v>3500000</v>
      </c>
      <c r="O1317" s="68">
        <f t="shared" si="72"/>
        <v>3500000</v>
      </c>
      <c r="P1317" s="382" t="s">
        <v>1806</v>
      </c>
    </row>
    <row r="1318" spans="1:16" ht="45" customHeight="1">
      <c r="A1318" s="82">
        <v>6</v>
      </c>
      <c r="B1318" s="355" t="s">
        <v>2598</v>
      </c>
      <c r="C1318" s="355" t="s">
        <v>286</v>
      </c>
      <c r="D1318" s="65" t="s">
        <v>365</v>
      </c>
      <c r="E1318" s="65" t="s">
        <v>1805</v>
      </c>
      <c r="F1318" s="370">
        <v>2023</v>
      </c>
      <c r="G1318" s="373">
        <v>2025</v>
      </c>
      <c r="H1318" s="68">
        <v>23500000</v>
      </c>
      <c r="I1318" s="68"/>
      <c r="J1318" s="68">
        <v>13500000</v>
      </c>
      <c r="K1318" s="323">
        <f t="shared" si="68"/>
        <v>13500000</v>
      </c>
      <c r="L1318" s="68">
        <f t="shared" si="69"/>
        <v>3375000</v>
      </c>
      <c r="M1318" s="68">
        <f t="shared" si="70"/>
        <v>3375000</v>
      </c>
      <c r="N1318" s="68">
        <f t="shared" si="71"/>
        <v>3375000</v>
      </c>
      <c r="O1318" s="68">
        <f t="shared" si="72"/>
        <v>3375000</v>
      </c>
      <c r="P1318" s="381"/>
    </row>
    <row r="1319" spans="1:16" ht="45" customHeight="1">
      <c r="A1319" s="82">
        <v>7</v>
      </c>
      <c r="B1319" s="355" t="s">
        <v>2598</v>
      </c>
      <c r="C1319" s="355" t="s">
        <v>345</v>
      </c>
      <c r="D1319" s="65" t="s">
        <v>365</v>
      </c>
      <c r="E1319" s="65" t="s">
        <v>293</v>
      </c>
      <c r="F1319" s="370">
        <v>2023</v>
      </c>
      <c r="G1319" s="373">
        <v>2025</v>
      </c>
      <c r="H1319" s="68">
        <v>5000000</v>
      </c>
      <c r="I1319" s="68"/>
      <c r="J1319" s="68">
        <v>3000000</v>
      </c>
      <c r="K1319" s="323">
        <f t="shared" si="68"/>
        <v>3000000</v>
      </c>
      <c r="L1319" s="68">
        <f t="shared" si="69"/>
        <v>750000</v>
      </c>
      <c r="M1319" s="68">
        <f t="shared" si="70"/>
        <v>750000</v>
      </c>
      <c r="N1319" s="68">
        <f t="shared" si="71"/>
        <v>750000</v>
      </c>
      <c r="O1319" s="68">
        <f t="shared" si="72"/>
        <v>750000</v>
      </c>
      <c r="P1319" s="381"/>
    </row>
    <row r="1320" spans="1:16" ht="45" customHeight="1">
      <c r="A1320" s="82">
        <v>8</v>
      </c>
      <c r="B1320" s="355" t="s">
        <v>2598</v>
      </c>
      <c r="C1320" s="355" t="s">
        <v>1804</v>
      </c>
      <c r="D1320" s="65" t="s">
        <v>365</v>
      </c>
      <c r="E1320" s="65" t="s">
        <v>285</v>
      </c>
      <c r="F1320" s="370">
        <v>2021</v>
      </c>
      <c r="G1320" s="373">
        <v>2023</v>
      </c>
      <c r="H1320" s="68">
        <v>19465000</v>
      </c>
      <c r="I1320" s="68">
        <v>2635835.33</v>
      </c>
      <c r="J1320" s="68">
        <v>16500000</v>
      </c>
      <c r="K1320" s="323">
        <f t="shared" si="68"/>
        <v>16500000</v>
      </c>
      <c r="L1320" s="68">
        <f t="shared" si="69"/>
        <v>4125000</v>
      </c>
      <c r="M1320" s="68">
        <f t="shared" si="70"/>
        <v>4125000</v>
      </c>
      <c r="N1320" s="68">
        <f t="shared" si="71"/>
        <v>4125000</v>
      </c>
      <c r="O1320" s="68">
        <f t="shared" si="72"/>
        <v>4125000</v>
      </c>
      <c r="P1320" s="381"/>
    </row>
    <row r="1321" spans="1:16" ht="45" customHeight="1">
      <c r="A1321" s="82">
        <v>9</v>
      </c>
      <c r="B1321" s="355" t="s">
        <v>2598</v>
      </c>
      <c r="C1321" s="355" t="s">
        <v>1803</v>
      </c>
      <c r="D1321" s="65" t="s">
        <v>365</v>
      </c>
      <c r="E1321" s="65" t="s">
        <v>285</v>
      </c>
      <c r="F1321" s="370">
        <v>2021</v>
      </c>
      <c r="G1321" s="373">
        <v>2023</v>
      </c>
      <c r="H1321" s="68">
        <v>500000</v>
      </c>
      <c r="I1321" s="68"/>
      <c r="J1321" s="68">
        <v>500000</v>
      </c>
      <c r="K1321" s="323">
        <f t="shared" si="68"/>
        <v>500000</v>
      </c>
      <c r="L1321" s="68">
        <f t="shared" si="69"/>
        <v>125000</v>
      </c>
      <c r="M1321" s="68">
        <f t="shared" si="70"/>
        <v>125000</v>
      </c>
      <c r="N1321" s="68">
        <f t="shared" si="71"/>
        <v>125000</v>
      </c>
      <c r="O1321" s="68">
        <f t="shared" si="72"/>
        <v>125000</v>
      </c>
      <c r="P1321" s="381"/>
    </row>
    <row r="1322" spans="1:16" ht="45" customHeight="1">
      <c r="A1322" s="82">
        <v>10</v>
      </c>
      <c r="B1322" s="355" t="s">
        <v>2598</v>
      </c>
      <c r="C1322" s="355" t="s">
        <v>32</v>
      </c>
      <c r="D1322" s="65" t="s">
        <v>365</v>
      </c>
      <c r="E1322" s="65" t="s">
        <v>1802</v>
      </c>
      <c r="F1322" s="370">
        <v>2023</v>
      </c>
      <c r="G1322" s="373">
        <v>2023</v>
      </c>
      <c r="H1322" s="68">
        <f>K1322</f>
        <v>37680836</v>
      </c>
      <c r="I1322" s="68"/>
      <c r="J1322" s="68">
        <v>15900000</v>
      </c>
      <c r="K1322" s="323">
        <v>37680836</v>
      </c>
      <c r="L1322" s="68">
        <f t="shared" si="69"/>
        <v>9420209</v>
      </c>
      <c r="M1322" s="68">
        <f t="shared" si="70"/>
        <v>9420209</v>
      </c>
      <c r="N1322" s="68">
        <f t="shared" si="71"/>
        <v>9420209</v>
      </c>
      <c r="O1322" s="68">
        <f t="shared" si="72"/>
        <v>9420209</v>
      </c>
      <c r="P1322" s="381"/>
    </row>
    <row r="1323" spans="1:16" ht="45" customHeight="1">
      <c r="A1323" s="82">
        <v>11</v>
      </c>
      <c r="B1323" s="355" t="s">
        <v>2598</v>
      </c>
      <c r="C1323" s="355" t="s">
        <v>1801</v>
      </c>
      <c r="D1323" s="65" t="s">
        <v>365</v>
      </c>
      <c r="E1323" s="65" t="s">
        <v>389</v>
      </c>
      <c r="F1323" s="370">
        <v>2023</v>
      </c>
      <c r="G1323" s="373">
        <v>2023</v>
      </c>
      <c r="H1323" s="68">
        <v>100000</v>
      </c>
      <c r="I1323" s="68"/>
      <c r="J1323" s="68">
        <v>100000</v>
      </c>
      <c r="K1323" s="323">
        <f>J1323</f>
        <v>100000</v>
      </c>
      <c r="L1323" s="68">
        <f t="shared" si="69"/>
        <v>25000</v>
      </c>
      <c r="M1323" s="68">
        <f t="shared" si="70"/>
        <v>25000</v>
      </c>
      <c r="N1323" s="68">
        <f t="shared" si="71"/>
        <v>25000</v>
      </c>
      <c r="O1323" s="68">
        <f t="shared" si="72"/>
        <v>25000</v>
      </c>
      <c r="P1323" s="381"/>
    </row>
    <row r="1324" spans="1:16" ht="45" customHeight="1">
      <c r="A1324" s="302">
        <v>12</v>
      </c>
      <c r="B1324" s="355" t="s">
        <v>2598</v>
      </c>
      <c r="C1324" s="355" t="s">
        <v>344</v>
      </c>
      <c r="D1324" s="65" t="s">
        <v>365</v>
      </c>
      <c r="E1324" s="65" t="s">
        <v>99</v>
      </c>
      <c r="F1324" s="370">
        <v>2023</v>
      </c>
      <c r="G1324" s="373">
        <v>2023</v>
      </c>
      <c r="H1324" s="68">
        <v>4000000</v>
      </c>
      <c r="I1324" s="68"/>
      <c r="J1324" s="68">
        <v>4000000</v>
      </c>
      <c r="K1324" s="323">
        <f>J1324</f>
        <v>4000000</v>
      </c>
      <c r="L1324" s="68">
        <f t="shared" si="69"/>
        <v>1000000</v>
      </c>
      <c r="M1324" s="68">
        <f t="shared" si="70"/>
        <v>1000000</v>
      </c>
      <c r="N1324" s="68">
        <f t="shared" si="71"/>
        <v>1000000</v>
      </c>
      <c r="O1324" s="68">
        <f t="shared" si="72"/>
        <v>1000000</v>
      </c>
      <c r="P1324" s="381"/>
    </row>
    <row r="1325" spans="1:16" ht="45" customHeight="1">
      <c r="A1325" s="82">
        <v>13</v>
      </c>
      <c r="B1325" s="355" t="s">
        <v>24</v>
      </c>
      <c r="C1325" s="355" t="s">
        <v>1800</v>
      </c>
      <c r="D1325" s="65" t="s">
        <v>365</v>
      </c>
      <c r="E1325" s="65" t="s">
        <v>104</v>
      </c>
      <c r="F1325" s="370">
        <v>2023</v>
      </c>
      <c r="G1325" s="373">
        <v>2023</v>
      </c>
      <c r="H1325" s="68">
        <v>900000</v>
      </c>
      <c r="I1325" s="68"/>
      <c r="J1325" s="68">
        <v>900000</v>
      </c>
      <c r="K1325" s="323">
        <f>J1325</f>
        <v>900000</v>
      </c>
      <c r="L1325" s="68">
        <f t="shared" si="69"/>
        <v>225000</v>
      </c>
      <c r="M1325" s="68">
        <f t="shared" si="70"/>
        <v>225000</v>
      </c>
      <c r="N1325" s="68">
        <f t="shared" si="71"/>
        <v>225000</v>
      </c>
      <c r="O1325" s="68">
        <f t="shared" si="72"/>
        <v>225000</v>
      </c>
      <c r="P1325" s="381"/>
    </row>
    <row r="1326" spans="1:16" s="1" customFormat="1" ht="45" customHeight="1">
      <c r="A1326" s="551" t="s">
        <v>20</v>
      </c>
      <c r="B1326" s="551"/>
      <c r="C1326" s="551"/>
      <c r="D1326" s="551"/>
      <c r="E1326" s="551"/>
      <c r="F1326" s="551"/>
      <c r="G1326" s="551"/>
      <c r="H1326" s="99">
        <f t="shared" ref="H1326:O1326" si="73">SUM(H1313:H1325)</f>
        <v>1100145836</v>
      </c>
      <c r="I1326" s="99">
        <f t="shared" si="73"/>
        <v>3611813.33</v>
      </c>
      <c r="J1326" s="99">
        <f t="shared" si="73"/>
        <v>164400000</v>
      </c>
      <c r="K1326" s="99">
        <f t="shared" si="73"/>
        <v>261180836</v>
      </c>
      <c r="L1326" s="99">
        <f t="shared" si="73"/>
        <v>101545209</v>
      </c>
      <c r="M1326" s="99">
        <f t="shared" si="73"/>
        <v>101545209</v>
      </c>
      <c r="N1326" s="99">
        <f t="shared" si="73"/>
        <v>29045209</v>
      </c>
      <c r="O1326" s="99">
        <f t="shared" si="73"/>
        <v>29045209</v>
      </c>
      <c r="P1326" s="415"/>
    </row>
    <row r="1327" spans="1:16" ht="45" customHeight="1">
      <c r="A1327" s="553"/>
      <c r="B1327" s="552"/>
      <c r="C1327" s="552"/>
      <c r="D1327" s="552"/>
      <c r="E1327" s="552"/>
      <c r="F1327" s="552"/>
      <c r="G1327" s="552"/>
      <c r="H1327" s="552"/>
      <c r="I1327" s="552"/>
      <c r="J1327" s="552"/>
      <c r="K1327" s="552"/>
      <c r="L1327" s="552"/>
      <c r="M1327" s="552"/>
      <c r="N1327" s="552"/>
      <c r="O1327" s="552"/>
      <c r="P1327" s="554"/>
    </row>
    <row r="1328" spans="1:16" ht="45" customHeight="1">
      <c r="A1328" s="557" t="s">
        <v>524</v>
      </c>
      <c r="B1328" s="558"/>
      <c r="C1328" s="558"/>
      <c r="D1328" s="558"/>
      <c r="E1328" s="558"/>
      <c r="F1328" s="558"/>
      <c r="G1328" s="558"/>
      <c r="H1328" s="558"/>
      <c r="I1328" s="558"/>
      <c r="J1328" s="558"/>
      <c r="K1328" s="558"/>
      <c r="L1328" s="558"/>
      <c r="M1328" s="558"/>
      <c r="N1328" s="558"/>
      <c r="O1328" s="558"/>
      <c r="P1328" s="559"/>
    </row>
    <row r="1329" spans="1:16" ht="45" customHeight="1">
      <c r="A1329" s="115">
        <v>1</v>
      </c>
      <c r="B1329" s="355" t="s">
        <v>2598</v>
      </c>
      <c r="C1329" s="363" t="s">
        <v>386</v>
      </c>
      <c r="D1329" s="65" t="s">
        <v>527</v>
      </c>
      <c r="E1329" s="65" t="s">
        <v>1837</v>
      </c>
      <c r="F1329" s="148">
        <v>2023</v>
      </c>
      <c r="G1329" s="370">
        <v>2023</v>
      </c>
      <c r="H1329" s="68">
        <v>200000</v>
      </c>
      <c r="I1329" s="95"/>
      <c r="J1329" s="68">
        <v>200000</v>
      </c>
      <c r="K1329" s="65"/>
      <c r="L1329" s="68">
        <v>30000</v>
      </c>
      <c r="M1329" s="68">
        <v>50000</v>
      </c>
      <c r="N1329" s="68">
        <v>60000</v>
      </c>
      <c r="O1329" s="68">
        <v>60000</v>
      </c>
      <c r="P1329" s="382" t="s">
        <v>1838</v>
      </c>
    </row>
    <row r="1330" spans="1:16" ht="45" customHeight="1">
      <c r="A1330" s="115">
        <v>2</v>
      </c>
      <c r="B1330" s="355" t="s">
        <v>2598</v>
      </c>
      <c r="C1330" s="363" t="s">
        <v>528</v>
      </c>
      <c r="D1330" s="65" t="s">
        <v>391</v>
      </c>
      <c r="E1330" s="65"/>
      <c r="F1330" s="148">
        <v>1996</v>
      </c>
      <c r="G1330" s="370">
        <v>2024</v>
      </c>
      <c r="H1330" s="68">
        <v>4700000</v>
      </c>
      <c r="I1330" s="89"/>
      <c r="J1330" s="68">
        <v>1000</v>
      </c>
      <c r="K1330" s="115"/>
      <c r="L1330" s="68">
        <v>1000</v>
      </c>
      <c r="M1330" s="68"/>
      <c r="N1330" s="68"/>
      <c r="O1330" s="68"/>
      <c r="P1330" s="382"/>
    </row>
    <row r="1331" spans="1:16" ht="45" customHeight="1">
      <c r="A1331" s="115">
        <v>3</v>
      </c>
      <c r="B1331" s="355" t="s">
        <v>2598</v>
      </c>
      <c r="C1331" s="363" t="s">
        <v>93</v>
      </c>
      <c r="D1331" s="65" t="s">
        <v>529</v>
      </c>
      <c r="E1331" s="65" t="s">
        <v>530</v>
      </c>
      <c r="F1331" s="148">
        <v>2020</v>
      </c>
      <c r="G1331" s="370">
        <v>2025</v>
      </c>
      <c r="H1331" s="68">
        <v>50156437</v>
      </c>
      <c r="I1331" s="89"/>
      <c r="J1331" s="68">
        <v>6500000</v>
      </c>
      <c r="K1331" s="115"/>
      <c r="L1331" s="68">
        <v>640000</v>
      </c>
      <c r="M1331" s="68">
        <v>1627000</v>
      </c>
      <c r="N1331" s="68">
        <v>2154000</v>
      </c>
      <c r="O1331" s="68">
        <v>2079000</v>
      </c>
      <c r="P1331" s="382" t="s">
        <v>758</v>
      </c>
    </row>
    <row r="1332" spans="1:16" ht="45" customHeight="1">
      <c r="A1332" s="115">
        <v>4</v>
      </c>
      <c r="B1332" s="355" t="s">
        <v>2598</v>
      </c>
      <c r="C1332" s="363" t="s">
        <v>33</v>
      </c>
      <c r="D1332" s="65" t="s">
        <v>531</v>
      </c>
      <c r="E1332" s="65" t="s">
        <v>532</v>
      </c>
      <c r="F1332" s="148">
        <v>2023</v>
      </c>
      <c r="G1332" s="370">
        <v>2023</v>
      </c>
      <c r="H1332" s="68">
        <v>14798000</v>
      </c>
      <c r="I1332" s="95"/>
      <c r="J1332" s="68">
        <v>14799000</v>
      </c>
      <c r="K1332" s="115"/>
      <c r="L1332" s="68">
        <v>2282000</v>
      </c>
      <c r="M1332" s="68">
        <v>3705000</v>
      </c>
      <c r="N1332" s="68">
        <v>4707000</v>
      </c>
      <c r="O1332" s="68">
        <v>4105000</v>
      </c>
      <c r="P1332" s="382" t="s">
        <v>758</v>
      </c>
    </row>
    <row r="1333" spans="1:16" ht="45" customHeight="1">
      <c r="A1333" s="115">
        <v>5</v>
      </c>
      <c r="B1333" s="355" t="s">
        <v>2598</v>
      </c>
      <c r="C1333" s="363" t="s">
        <v>94</v>
      </c>
      <c r="D1333" s="65" t="s">
        <v>533</v>
      </c>
      <c r="E1333" s="65" t="s">
        <v>534</v>
      </c>
      <c r="F1333" s="148">
        <v>2023</v>
      </c>
      <c r="G1333" s="370">
        <v>2023</v>
      </c>
      <c r="H1333" s="68">
        <v>3500000</v>
      </c>
      <c r="I1333" s="95"/>
      <c r="J1333" s="68">
        <v>3500000</v>
      </c>
      <c r="K1333" s="115"/>
      <c r="L1333" s="68">
        <v>775000</v>
      </c>
      <c r="M1333" s="68">
        <v>1050000</v>
      </c>
      <c r="N1333" s="68">
        <v>1050000</v>
      </c>
      <c r="O1333" s="68">
        <v>625000</v>
      </c>
      <c r="P1333" s="382" t="s">
        <v>758</v>
      </c>
    </row>
    <row r="1334" spans="1:16" ht="45" customHeight="1">
      <c r="A1334" s="115">
        <v>6</v>
      </c>
      <c r="B1334" s="355" t="s">
        <v>2598</v>
      </c>
      <c r="C1334" s="363" t="s">
        <v>461</v>
      </c>
      <c r="D1334" s="65" t="s">
        <v>533</v>
      </c>
      <c r="E1334" s="65" t="s">
        <v>759</v>
      </c>
      <c r="F1334" s="148">
        <v>2022</v>
      </c>
      <c r="G1334" s="370">
        <v>2023</v>
      </c>
      <c r="H1334" s="68">
        <v>49900000</v>
      </c>
      <c r="I1334" s="95"/>
      <c r="J1334" s="68">
        <v>35000000</v>
      </c>
      <c r="K1334" s="115"/>
      <c r="L1334" s="68">
        <v>3700000</v>
      </c>
      <c r="M1334" s="68">
        <v>8352000</v>
      </c>
      <c r="N1334" s="68">
        <v>12480000</v>
      </c>
      <c r="O1334" s="68">
        <v>10468000</v>
      </c>
      <c r="P1334" s="382" t="s">
        <v>1838</v>
      </c>
    </row>
    <row r="1335" spans="1:16" ht="45" customHeight="1">
      <c r="A1335" s="303">
        <v>7</v>
      </c>
      <c r="B1335" s="355" t="s">
        <v>2598</v>
      </c>
      <c r="C1335" s="363" t="s">
        <v>535</v>
      </c>
      <c r="D1335" s="65" t="s">
        <v>533</v>
      </c>
      <c r="E1335" s="65" t="s">
        <v>536</v>
      </c>
      <c r="F1335" s="148">
        <v>2020</v>
      </c>
      <c r="G1335" s="370">
        <v>2024</v>
      </c>
      <c r="H1335" s="68">
        <v>42700000</v>
      </c>
      <c r="I1335" s="95"/>
      <c r="J1335" s="68">
        <v>16500000</v>
      </c>
      <c r="K1335" s="303"/>
      <c r="L1335" s="68">
        <v>2800000</v>
      </c>
      <c r="M1335" s="68">
        <v>4500000</v>
      </c>
      <c r="N1335" s="68">
        <v>4800000</v>
      </c>
      <c r="O1335" s="68">
        <v>4400000</v>
      </c>
      <c r="P1335" s="382" t="s">
        <v>758</v>
      </c>
    </row>
    <row r="1336" spans="1:16" ht="45" customHeight="1">
      <c r="A1336" s="115">
        <v>8</v>
      </c>
      <c r="B1336" s="355" t="s">
        <v>2598</v>
      </c>
      <c r="C1336" s="363" t="s">
        <v>1839</v>
      </c>
      <c r="D1336" s="65" t="s">
        <v>183</v>
      </c>
      <c r="E1336" s="65" t="s">
        <v>1840</v>
      </c>
      <c r="F1336" s="148">
        <v>2023</v>
      </c>
      <c r="G1336" s="370">
        <v>2023</v>
      </c>
      <c r="H1336" s="68">
        <v>3500000</v>
      </c>
      <c r="I1336" s="95"/>
      <c r="J1336" s="68">
        <v>3500000</v>
      </c>
      <c r="K1336" s="115"/>
      <c r="L1336" s="68">
        <v>600000</v>
      </c>
      <c r="M1336" s="68">
        <v>900000</v>
      </c>
      <c r="N1336" s="68">
        <v>1050000</v>
      </c>
      <c r="O1336" s="68">
        <v>950000</v>
      </c>
      <c r="P1336" s="382" t="s">
        <v>1838</v>
      </c>
    </row>
    <row r="1337" spans="1:16" ht="45" customHeight="1">
      <c r="A1337" s="551" t="s">
        <v>20</v>
      </c>
      <c r="B1337" s="551"/>
      <c r="C1337" s="551"/>
      <c r="D1337" s="551"/>
      <c r="E1337" s="551"/>
      <c r="F1337" s="551"/>
      <c r="G1337" s="551"/>
      <c r="H1337" s="80">
        <f>SUM(H1329:H1336)</f>
        <v>169454437</v>
      </c>
      <c r="I1337" s="80">
        <f t="shared" ref="I1337:O1337" si="74">SUM(I1329:I1336)</f>
        <v>0</v>
      </c>
      <c r="J1337" s="80">
        <f t="shared" si="74"/>
        <v>80000000</v>
      </c>
      <c r="K1337" s="80">
        <f t="shared" si="74"/>
        <v>0</v>
      </c>
      <c r="L1337" s="80">
        <f t="shared" si="74"/>
        <v>10828000</v>
      </c>
      <c r="M1337" s="80">
        <f t="shared" si="74"/>
        <v>20184000</v>
      </c>
      <c r="N1337" s="80">
        <f t="shared" si="74"/>
        <v>26301000</v>
      </c>
      <c r="O1337" s="80">
        <f t="shared" si="74"/>
        <v>22687000</v>
      </c>
      <c r="P1337" s="385"/>
    </row>
    <row r="1338" spans="1:16" ht="45" customHeight="1">
      <c r="A1338" s="552"/>
      <c r="B1338" s="552"/>
      <c r="C1338" s="552"/>
      <c r="D1338" s="552"/>
      <c r="E1338" s="552"/>
      <c r="F1338" s="552"/>
      <c r="G1338" s="552"/>
      <c r="H1338" s="552"/>
      <c r="I1338" s="552"/>
      <c r="J1338" s="552"/>
      <c r="K1338" s="552"/>
      <c r="L1338" s="552"/>
      <c r="M1338" s="552"/>
      <c r="N1338" s="552"/>
      <c r="O1338" s="552"/>
      <c r="P1338" s="552"/>
    </row>
    <row r="1339" spans="1:16" ht="45" customHeight="1">
      <c r="A1339" s="557" t="s">
        <v>120</v>
      </c>
      <c r="B1339" s="558"/>
      <c r="C1339" s="558"/>
      <c r="D1339" s="558"/>
      <c r="E1339" s="558"/>
      <c r="F1339" s="558"/>
      <c r="G1339" s="558"/>
      <c r="H1339" s="558"/>
      <c r="I1339" s="558"/>
      <c r="J1339" s="558"/>
      <c r="K1339" s="558"/>
      <c r="L1339" s="558"/>
      <c r="M1339" s="558"/>
      <c r="N1339" s="558"/>
      <c r="O1339" s="558"/>
      <c r="P1339" s="559"/>
    </row>
    <row r="1340" spans="1:16" s="44" customFormat="1" ht="45" customHeight="1">
      <c r="A1340" s="115">
        <v>1</v>
      </c>
      <c r="B1340" s="355" t="s">
        <v>2598</v>
      </c>
      <c r="C1340" s="363" t="s">
        <v>483</v>
      </c>
      <c r="D1340" s="65" t="s">
        <v>23</v>
      </c>
      <c r="E1340" s="65" t="s">
        <v>484</v>
      </c>
      <c r="F1340" s="370">
        <v>2023</v>
      </c>
      <c r="G1340" s="373">
        <v>2023</v>
      </c>
      <c r="H1340" s="68">
        <v>1000000</v>
      </c>
      <c r="I1340" s="68">
        <v>0</v>
      </c>
      <c r="J1340" s="68">
        <v>1000000</v>
      </c>
      <c r="K1340" s="68"/>
      <c r="L1340" s="68">
        <v>100009</v>
      </c>
      <c r="M1340" s="68">
        <v>25008</v>
      </c>
      <c r="N1340" s="68">
        <v>330008</v>
      </c>
      <c r="O1340" s="68">
        <v>319977</v>
      </c>
      <c r="P1340" s="382" t="s">
        <v>760</v>
      </c>
    </row>
    <row r="1341" spans="1:16" s="44" customFormat="1" ht="75" customHeight="1">
      <c r="A1341" s="115">
        <v>2</v>
      </c>
      <c r="B1341" s="355" t="s">
        <v>2598</v>
      </c>
      <c r="C1341" s="363" t="s">
        <v>485</v>
      </c>
      <c r="D1341" s="65" t="s">
        <v>23</v>
      </c>
      <c r="E1341" s="65" t="s">
        <v>486</v>
      </c>
      <c r="F1341" s="370">
        <v>2020</v>
      </c>
      <c r="G1341" s="373">
        <v>2023</v>
      </c>
      <c r="H1341" s="68">
        <v>252799000</v>
      </c>
      <c r="I1341" s="68">
        <v>144062530.38</v>
      </c>
      <c r="J1341" s="68">
        <v>30000000</v>
      </c>
      <c r="K1341" s="68">
        <v>80000000</v>
      </c>
      <c r="L1341" s="68"/>
      <c r="M1341" s="68"/>
      <c r="N1341" s="68"/>
      <c r="O1341" s="68"/>
      <c r="P1341" s="382" t="s">
        <v>761</v>
      </c>
    </row>
    <row r="1342" spans="1:16" s="44" customFormat="1" ht="75">
      <c r="A1342" s="600"/>
      <c r="B1342" s="355" t="s">
        <v>2598</v>
      </c>
      <c r="C1342" s="363" t="s">
        <v>461</v>
      </c>
      <c r="D1342" s="65" t="s">
        <v>23</v>
      </c>
      <c r="E1342" s="65" t="s">
        <v>762</v>
      </c>
      <c r="F1342" s="370">
        <v>2020</v>
      </c>
      <c r="G1342" s="373">
        <v>2022</v>
      </c>
      <c r="H1342" s="68">
        <v>197299000</v>
      </c>
      <c r="I1342" s="68">
        <v>122671387.12</v>
      </c>
      <c r="J1342" s="68">
        <v>10000000</v>
      </c>
      <c r="K1342" s="68">
        <v>53000000</v>
      </c>
      <c r="L1342" s="68">
        <v>8000000</v>
      </c>
      <c r="M1342" s="68">
        <v>5000092</v>
      </c>
      <c r="N1342" s="68">
        <v>11500000</v>
      </c>
      <c r="O1342" s="68">
        <v>2199908</v>
      </c>
      <c r="P1342" s="382" t="s">
        <v>1726</v>
      </c>
    </row>
    <row r="1343" spans="1:16" s="44" customFormat="1" ht="75">
      <c r="A1343" s="601"/>
      <c r="B1343" s="355" t="s">
        <v>2598</v>
      </c>
      <c r="C1343" s="363" t="s">
        <v>763</v>
      </c>
      <c r="D1343" s="65" t="s">
        <v>23</v>
      </c>
      <c r="E1343" s="65" t="s">
        <v>762</v>
      </c>
      <c r="F1343" s="370">
        <v>2021</v>
      </c>
      <c r="G1343" s="373">
        <v>2023</v>
      </c>
      <c r="H1343" s="68">
        <v>40500000</v>
      </c>
      <c r="I1343" s="68">
        <v>21391143.260000002</v>
      </c>
      <c r="J1343" s="68">
        <v>10000000</v>
      </c>
      <c r="K1343" s="68">
        <v>17000000</v>
      </c>
      <c r="L1343" s="68">
        <v>8550154</v>
      </c>
      <c r="M1343" s="68">
        <v>2375041</v>
      </c>
      <c r="N1343" s="68">
        <v>2815207</v>
      </c>
      <c r="O1343" s="68">
        <v>3259598</v>
      </c>
      <c r="P1343" s="382" t="s">
        <v>1725</v>
      </c>
    </row>
    <row r="1344" spans="1:16" s="44" customFormat="1" ht="45" customHeight="1">
      <c r="A1344" s="602"/>
      <c r="B1344" s="355" t="s">
        <v>2598</v>
      </c>
      <c r="C1344" s="363" t="s">
        <v>764</v>
      </c>
      <c r="D1344" s="65" t="s">
        <v>23</v>
      </c>
      <c r="E1344" s="65" t="s">
        <v>762</v>
      </c>
      <c r="F1344" s="370">
        <v>2021</v>
      </c>
      <c r="G1344" s="373">
        <v>2023</v>
      </c>
      <c r="H1344" s="68">
        <v>10000000</v>
      </c>
      <c r="I1344" s="68">
        <v>0</v>
      </c>
      <c r="J1344" s="68">
        <v>10000000</v>
      </c>
      <c r="K1344" s="68">
        <v>10000000</v>
      </c>
      <c r="L1344" s="68">
        <v>1000000</v>
      </c>
      <c r="M1344" s="68">
        <v>2500092</v>
      </c>
      <c r="N1344" s="68">
        <v>3300000</v>
      </c>
      <c r="O1344" s="68">
        <v>3199908</v>
      </c>
      <c r="P1344" s="382" t="s">
        <v>1724</v>
      </c>
    </row>
    <row r="1345" spans="1:16" s="44" customFormat="1" ht="45" customHeight="1">
      <c r="A1345" s="115">
        <v>3</v>
      </c>
      <c r="B1345" s="355" t="s">
        <v>2598</v>
      </c>
      <c r="C1345" s="363" t="s">
        <v>284</v>
      </c>
      <c r="D1345" s="65" t="s">
        <v>23</v>
      </c>
      <c r="E1345" s="65" t="s">
        <v>487</v>
      </c>
      <c r="F1345" s="370">
        <v>2020</v>
      </c>
      <c r="G1345" s="373">
        <v>2023</v>
      </c>
      <c r="H1345" s="68">
        <v>13692000</v>
      </c>
      <c r="I1345" s="68">
        <v>2554248.64</v>
      </c>
      <c r="J1345" s="68">
        <v>10000000</v>
      </c>
      <c r="K1345" s="68"/>
      <c r="L1345" s="68">
        <v>1000060</v>
      </c>
      <c r="M1345" s="68">
        <v>2500083</v>
      </c>
      <c r="N1345" s="68">
        <v>3300078</v>
      </c>
      <c r="O1345" s="68">
        <v>3199779</v>
      </c>
      <c r="P1345" s="382" t="s">
        <v>1728</v>
      </c>
    </row>
    <row r="1346" spans="1:16" s="44" customFormat="1" ht="47.25">
      <c r="A1346" s="115">
        <v>4</v>
      </c>
      <c r="B1346" s="355" t="s">
        <v>2598</v>
      </c>
      <c r="C1346" s="363" t="s">
        <v>340</v>
      </c>
      <c r="D1346" s="65" t="s">
        <v>23</v>
      </c>
      <c r="E1346" s="65" t="s">
        <v>1727</v>
      </c>
      <c r="F1346" s="370">
        <v>2019</v>
      </c>
      <c r="G1346" s="373">
        <v>2025</v>
      </c>
      <c r="H1346" s="68">
        <v>1836565746</v>
      </c>
      <c r="I1346" s="68">
        <v>301882810.63999999</v>
      </c>
      <c r="J1346" s="68">
        <v>286002000</v>
      </c>
      <c r="K1346" s="68">
        <v>307852000</v>
      </c>
      <c r="L1346" s="68"/>
      <c r="M1346" s="68"/>
      <c r="N1346" s="68"/>
      <c r="O1346" s="68"/>
      <c r="P1346" s="382" t="s">
        <v>761</v>
      </c>
    </row>
    <row r="1347" spans="1:16" s="44" customFormat="1" ht="75">
      <c r="A1347" s="600"/>
      <c r="B1347" s="355" t="s">
        <v>2598</v>
      </c>
      <c r="C1347" s="363" t="s">
        <v>765</v>
      </c>
      <c r="D1347" s="65" t="s">
        <v>762</v>
      </c>
      <c r="E1347" s="65" t="s">
        <v>766</v>
      </c>
      <c r="F1347" s="370">
        <v>2019</v>
      </c>
      <c r="G1347" s="373">
        <v>2025</v>
      </c>
      <c r="H1347" s="68">
        <v>344995174</v>
      </c>
      <c r="I1347" s="68">
        <v>53147685.560000002</v>
      </c>
      <c r="J1347" s="68">
        <v>125000000</v>
      </c>
      <c r="K1347" s="68">
        <v>131850000</v>
      </c>
      <c r="L1347" s="68">
        <v>19350756</v>
      </c>
      <c r="M1347" s="68">
        <v>27251051</v>
      </c>
      <c r="N1347" s="68">
        <v>42100988</v>
      </c>
      <c r="O1347" s="68">
        <v>43147205</v>
      </c>
      <c r="P1347" s="382" t="s">
        <v>1735</v>
      </c>
    </row>
    <row r="1348" spans="1:16" s="44" customFormat="1" ht="45" customHeight="1">
      <c r="A1348" s="601"/>
      <c r="B1348" s="355" t="s">
        <v>2598</v>
      </c>
      <c r="C1348" s="363" t="s">
        <v>767</v>
      </c>
      <c r="D1348" s="65" t="s">
        <v>762</v>
      </c>
      <c r="E1348" s="65" t="s">
        <v>768</v>
      </c>
      <c r="F1348" s="370">
        <v>2019</v>
      </c>
      <c r="G1348" s="373">
        <v>2025</v>
      </c>
      <c r="H1348" s="68">
        <v>145000000</v>
      </c>
      <c r="I1348" s="68"/>
      <c r="J1348" s="68">
        <v>1000</v>
      </c>
      <c r="K1348" s="68"/>
      <c r="L1348" s="68"/>
      <c r="M1348" s="68"/>
      <c r="N1348" s="68"/>
      <c r="O1348" s="68"/>
      <c r="P1348" s="382" t="s">
        <v>769</v>
      </c>
    </row>
    <row r="1349" spans="1:16" s="44" customFormat="1" ht="54.75" customHeight="1">
      <c r="A1349" s="601"/>
      <c r="B1349" s="355" t="s">
        <v>2598</v>
      </c>
      <c r="C1349" s="363" t="s">
        <v>770</v>
      </c>
      <c r="D1349" s="65" t="s">
        <v>762</v>
      </c>
      <c r="E1349" s="65" t="s">
        <v>771</v>
      </c>
      <c r="F1349" s="370">
        <v>2019</v>
      </c>
      <c r="G1349" s="373">
        <v>2025</v>
      </c>
      <c r="H1349" s="68">
        <v>124192640</v>
      </c>
      <c r="I1349" s="68"/>
      <c r="J1349" s="68">
        <v>1000</v>
      </c>
      <c r="K1349" s="68"/>
      <c r="L1349" s="68"/>
      <c r="M1349" s="68"/>
      <c r="N1349" s="68"/>
      <c r="O1349" s="68"/>
      <c r="P1349" s="382" t="s">
        <v>769</v>
      </c>
    </row>
    <row r="1350" spans="1:16" s="44" customFormat="1" ht="41.25" customHeight="1">
      <c r="A1350" s="601"/>
      <c r="B1350" s="355" t="s">
        <v>2598</v>
      </c>
      <c r="C1350" s="363" t="s">
        <v>772</v>
      </c>
      <c r="D1350" s="65" t="s">
        <v>762</v>
      </c>
      <c r="E1350" s="65" t="s">
        <v>773</v>
      </c>
      <c r="F1350" s="370">
        <v>2019</v>
      </c>
      <c r="G1350" s="373">
        <v>2025</v>
      </c>
      <c r="H1350" s="68">
        <v>70000000</v>
      </c>
      <c r="I1350" s="68">
        <v>0</v>
      </c>
      <c r="J1350" s="68">
        <v>1000</v>
      </c>
      <c r="K1350" s="68"/>
      <c r="L1350" s="68"/>
      <c r="M1350" s="68"/>
      <c r="N1350" s="68"/>
      <c r="O1350" s="68"/>
      <c r="P1350" s="382" t="s">
        <v>1734</v>
      </c>
    </row>
    <row r="1351" spans="1:16" s="44" customFormat="1" ht="45" customHeight="1">
      <c r="A1351" s="601"/>
      <c r="B1351" s="355" t="s">
        <v>2598</v>
      </c>
      <c r="C1351" s="363" t="s">
        <v>774</v>
      </c>
      <c r="D1351" s="65" t="s">
        <v>762</v>
      </c>
      <c r="E1351" s="65" t="s">
        <v>775</v>
      </c>
      <c r="F1351" s="370">
        <v>2019</v>
      </c>
      <c r="G1351" s="373">
        <v>2025</v>
      </c>
      <c r="H1351" s="68">
        <v>611933834</v>
      </c>
      <c r="I1351" s="68">
        <v>86998736.379999995</v>
      </c>
      <c r="J1351" s="68">
        <v>125000000</v>
      </c>
      <c r="K1351" s="68"/>
      <c r="L1351" s="68">
        <v>12500756</v>
      </c>
      <c r="M1351" s="68">
        <v>44306384.329999998</v>
      </c>
      <c r="N1351" s="68">
        <v>34723317.329999998</v>
      </c>
      <c r="O1351" s="68">
        <v>33469542.34</v>
      </c>
      <c r="P1351" s="382" t="s">
        <v>1733</v>
      </c>
    </row>
    <row r="1352" spans="1:16" s="44" customFormat="1" ht="90">
      <c r="A1352" s="601"/>
      <c r="B1352" s="355" t="s">
        <v>2598</v>
      </c>
      <c r="C1352" s="363" t="s">
        <v>776</v>
      </c>
      <c r="D1352" s="65" t="s">
        <v>762</v>
      </c>
      <c r="E1352" s="65" t="s">
        <v>777</v>
      </c>
      <c r="F1352" s="370">
        <v>2019</v>
      </c>
      <c r="G1352" s="373">
        <v>2024</v>
      </c>
      <c r="H1352" s="68">
        <v>48000000</v>
      </c>
      <c r="I1352" s="68">
        <v>0</v>
      </c>
      <c r="J1352" s="68">
        <v>1000</v>
      </c>
      <c r="K1352" s="68"/>
      <c r="L1352" s="68"/>
      <c r="M1352" s="68"/>
      <c r="N1352" s="68"/>
      <c r="O1352" s="68"/>
      <c r="P1352" s="382" t="s">
        <v>1731</v>
      </c>
    </row>
    <row r="1353" spans="1:16" s="44" customFormat="1" ht="45" customHeight="1">
      <c r="A1353" s="601"/>
      <c r="B1353" s="355" t="s">
        <v>2598</v>
      </c>
      <c r="C1353" s="363" t="s">
        <v>778</v>
      </c>
      <c r="D1353" s="65" t="s">
        <v>762</v>
      </c>
      <c r="E1353" s="65" t="s">
        <v>779</v>
      </c>
      <c r="F1353" s="370">
        <v>2019</v>
      </c>
      <c r="G1353" s="373">
        <v>2023</v>
      </c>
      <c r="H1353" s="68">
        <v>130443098</v>
      </c>
      <c r="I1353" s="68">
        <v>94447472.629999995</v>
      </c>
      <c r="J1353" s="68">
        <v>35995000</v>
      </c>
      <c r="K1353" s="68"/>
      <c r="L1353" s="68">
        <v>6579718</v>
      </c>
      <c r="M1353" s="68">
        <v>15285721.67</v>
      </c>
      <c r="N1353" s="68">
        <v>7245298.6699999999</v>
      </c>
      <c r="O1353" s="68">
        <v>6884261.6600000001</v>
      </c>
      <c r="P1353" s="382" t="s">
        <v>1732</v>
      </c>
    </row>
    <row r="1354" spans="1:16" s="44" customFormat="1" ht="45" customHeight="1">
      <c r="A1354" s="601"/>
      <c r="B1354" s="355" t="s">
        <v>2598</v>
      </c>
      <c r="C1354" s="363" t="s">
        <v>780</v>
      </c>
      <c r="D1354" s="65" t="s">
        <v>762</v>
      </c>
      <c r="E1354" s="65" t="s">
        <v>781</v>
      </c>
      <c r="F1354" s="370">
        <v>2019</v>
      </c>
      <c r="G1354" s="373">
        <v>2025</v>
      </c>
      <c r="H1354" s="68">
        <v>155000000</v>
      </c>
      <c r="I1354" s="68">
        <v>0</v>
      </c>
      <c r="J1354" s="68">
        <v>1000</v>
      </c>
      <c r="K1354" s="68"/>
      <c r="L1354" s="68"/>
      <c r="M1354" s="68"/>
      <c r="N1354" s="68"/>
      <c r="O1354" s="68"/>
      <c r="P1354" s="382" t="s">
        <v>1731</v>
      </c>
    </row>
    <row r="1355" spans="1:16" s="44" customFormat="1" ht="71.25" customHeight="1">
      <c r="A1355" s="601"/>
      <c r="B1355" s="355" t="s">
        <v>2598</v>
      </c>
      <c r="C1355" s="363" t="s">
        <v>782</v>
      </c>
      <c r="D1355" s="65" t="s">
        <v>762</v>
      </c>
      <c r="E1355" s="65" t="s">
        <v>783</v>
      </c>
      <c r="F1355" s="370">
        <v>2020</v>
      </c>
      <c r="G1355" s="373">
        <v>2025</v>
      </c>
      <c r="H1355" s="68">
        <v>192000000</v>
      </c>
      <c r="I1355" s="68">
        <v>0</v>
      </c>
      <c r="J1355" s="68">
        <v>1000</v>
      </c>
      <c r="K1355" s="68"/>
      <c r="L1355" s="68"/>
      <c r="M1355" s="68"/>
      <c r="N1355" s="68"/>
      <c r="O1355" s="68"/>
      <c r="P1355" s="382" t="s">
        <v>1731</v>
      </c>
    </row>
    <row r="1356" spans="1:16" s="44" customFormat="1" ht="81" customHeight="1">
      <c r="A1356" s="602"/>
      <c r="B1356" s="355" t="s">
        <v>2598</v>
      </c>
      <c r="C1356" s="363" t="s">
        <v>1730</v>
      </c>
      <c r="D1356" s="65" t="s">
        <v>762</v>
      </c>
      <c r="E1356" s="65" t="s">
        <v>1729</v>
      </c>
      <c r="F1356" s="370">
        <v>2022</v>
      </c>
      <c r="G1356" s="373">
        <v>2024</v>
      </c>
      <c r="H1356" s="68">
        <v>15001000</v>
      </c>
      <c r="I1356" s="68">
        <v>0</v>
      </c>
      <c r="J1356" s="68">
        <v>1000</v>
      </c>
      <c r="K1356" s="68">
        <v>15001000</v>
      </c>
      <c r="L1356" s="68">
        <v>12216204</v>
      </c>
      <c r="M1356" s="68">
        <v>928166</v>
      </c>
      <c r="N1356" s="68">
        <v>928330</v>
      </c>
      <c r="O1356" s="68">
        <v>928300</v>
      </c>
      <c r="P1356" s="382" t="s">
        <v>1756</v>
      </c>
    </row>
    <row r="1357" spans="1:16" s="44" customFormat="1" ht="45">
      <c r="A1357" s="115">
        <v>5</v>
      </c>
      <c r="B1357" s="355" t="s">
        <v>2598</v>
      </c>
      <c r="C1357" s="363" t="s">
        <v>344</v>
      </c>
      <c r="D1357" s="65" t="s">
        <v>23</v>
      </c>
      <c r="E1357" s="65" t="s">
        <v>488</v>
      </c>
      <c r="F1357" s="370">
        <v>2023</v>
      </c>
      <c r="G1357" s="373">
        <v>2023</v>
      </c>
      <c r="H1357" s="68">
        <v>15000000</v>
      </c>
      <c r="I1357" s="68">
        <v>0</v>
      </c>
      <c r="J1357" s="68">
        <v>15000000</v>
      </c>
      <c r="K1357" s="68"/>
      <c r="L1357" s="68">
        <v>3750000</v>
      </c>
      <c r="M1357" s="68">
        <v>3750000</v>
      </c>
      <c r="N1357" s="68">
        <v>3750000</v>
      </c>
      <c r="O1357" s="68">
        <v>3750000</v>
      </c>
      <c r="P1357" s="382" t="s">
        <v>1747</v>
      </c>
    </row>
    <row r="1358" spans="1:16" s="44" customFormat="1" ht="45" customHeight="1">
      <c r="A1358" s="115">
        <v>6</v>
      </c>
      <c r="B1358" s="355" t="s">
        <v>2598</v>
      </c>
      <c r="C1358" s="363" t="s">
        <v>489</v>
      </c>
      <c r="D1358" s="65" t="s">
        <v>23</v>
      </c>
      <c r="E1358" s="65" t="s">
        <v>784</v>
      </c>
      <c r="F1358" s="370">
        <v>2023</v>
      </c>
      <c r="G1358" s="373">
        <v>2023</v>
      </c>
      <c r="H1358" s="68">
        <v>82805000</v>
      </c>
      <c r="I1358" s="68">
        <v>0</v>
      </c>
      <c r="J1358" s="68">
        <v>60000000</v>
      </c>
      <c r="K1358" s="68">
        <v>82805000</v>
      </c>
      <c r="L1358" s="68">
        <v>20701250</v>
      </c>
      <c r="M1358" s="68">
        <v>20701250</v>
      </c>
      <c r="N1358" s="68">
        <v>20701250</v>
      </c>
      <c r="O1358" s="68">
        <v>20701250</v>
      </c>
      <c r="P1358" s="382" t="s">
        <v>785</v>
      </c>
    </row>
    <row r="1359" spans="1:16" s="44" customFormat="1" ht="45" customHeight="1">
      <c r="A1359" s="301">
        <v>7</v>
      </c>
      <c r="B1359" s="355" t="s">
        <v>928</v>
      </c>
      <c r="C1359" s="363" t="s">
        <v>1746</v>
      </c>
      <c r="D1359" s="65" t="s">
        <v>23</v>
      </c>
      <c r="E1359" s="65" t="s">
        <v>1745</v>
      </c>
      <c r="F1359" s="370">
        <v>2023</v>
      </c>
      <c r="G1359" s="373">
        <v>2023</v>
      </c>
      <c r="H1359" s="68">
        <v>1500000</v>
      </c>
      <c r="I1359" s="68">
        <v>0</v>
      </c>
      <c r="J1359" s="68">
        <v>1500000</v>
      </c>
      <c r="K1359" s="68"/>
      <c r="L1359" s="68">
        <v>149902</v>
      </c>
      <c r="M1359" s="68">
        <v>374754</v>
      </c>
      <c r="N1359" s="68">
        <v>494675</v>
      </c>
      <c r="O1359" s="68">
        <v>479670</v>
      </c>
      <c r="P1359" s="382" t="s">
        <v>785</v>
      </c>
    </row>
    <row r="1360" spans="1:16" s="44" customFormat="1" ht="45" customHeight="1">
      <c r="A1360" s="301">
        <v>8</v>
      </c>
      <c r="B1360" s="355" t="s">
        <v>928</v>
      </c>
      <c r="C1360" s="363" t="s">
        <v>786</v>
      </c>
      <c r="D1360" s="65" t="s">
        <v>23</v>
      </c>
      <c r="E1360" s="65" t="s">
        <v>286</v>
      </c>
      <c r="F1360" s="370">
        <v>2021</v>
      </c>
      <c r="G1360" s="373">
        <v>2024</v>
      </c>
      <c r="H1360" s="68">
        <v>190500000</v>
      </c>
      <c r="I1360" s="68">
        <v>0</v>
      </c>
      <c r="J1360" s="68">
        <v>70000000</v>
      </c>
      <c r="K1360" s="68">
        <v>5000000</v>
      </c>
      <c r="L1360" s="68">
        <v>3500000</v>
      </c>
      <c r="M1360" s="68">
        <v>8751474</v>
      </c>
      <c r="N1360" s="68">
        <v>11550000</v>
      </c>
      <c r="O1360" s="68">
        <v>11198526</v>
      </c>
      <c r="P1360" s="383" t="s">
        <v>1744</v>
      </c>
    </row>
    <row r="1361" spans="1:16" s="44" customFormat="1" ht="45" customHeight="1">
      <c r="A1361" s="301">
        <v>9</v>
      </c>
      <c r="B1361" s="355" t="s">
        <v>928</v>
      </c>
      <c r="C1361" s="363" t="s">
        <v>490</v>
      </c>
      <c r="D1361" s="65" t="s">
        <v>23</v>
      </c>
      <c r="E1361" s="65" t="s">
        <v>787</v>
      </c>
      <c r="F1361" s="370">
        <v>2023</v>
      </c>
      <c r="G1361" s="373">
        <v>2023</v>
      </c>
      <c r="H1361" s="68">
        <v>115300000</v>
      </c>
      <c r="I1361" s="68">
        <v>0</v>
      </c>
      <c r="J1361" s="68">
        <v>114500000</v>
      </c>
      <c r="K1361" s="68">
        <v>115300000</v>
      </c>
      <c r="L1361" s="68">
        <v>13488750</v>
      </c>
      <c r="M1361" s="68">
        <v>13488750</v>
      </c>
      <c r="N1361" s="68">
        <v>13488750</v>
      </c>
      <c r="O1361" s="68">
        <v>13488750</v>
      </c>
      <c r="P1361" s="383" t="s">
        <v>785</v>
      </c>
    </row>
    <row r="1362" spans="1:16" s="44" customFormat="1" ht="45" customHeight="1">
      <c r="A1362" s="301">
        <v>10</v>
      </c>
      <c r="B1362" s="355" t="s">
        <v>928</v>
      </c>
      <c r="C1362" s="363" t="s">
        <v>491</v>
      </c>
      <c r="D1362" s="65" t="s">
        <v>23</v>
      </c>
      <c r="E1362" s="65" t="s">
        <v>1743</v>
      </c>
      <c r="F1362" s="370">
        <v>2019</v>
      </c>
      <c r="G1362" s="373">
        <v>2028</v>
      </c>
      <c r="H1362" s="68">
        <v>2030005000</v>
      </c>
      <c r="I1362" s="68"/>
      <c r="J1362" s="68"/>
      <c r="K1362" s="68"/>
      <c r="L1362" s="68">
        <v>0</v>
      </c>
      <c r="M1362" s="68">
        <v>0</v>
      </c>
      <c r="N1362" s="68">
        <v>0</v>
      </c>
      <c r="O1362" s="68">
        <v>0</v>
      </c>
      <c r="P1362" s="383"/>
    </row>
    <row r="1363" spans="1:16" s="44" customFormat="1" ht="45" customHeight="1">
      <c r="A1363" s="301"/>
      <c r="B1363" s="355" t="s">
        <v>928</v>
      </c>
      <c r="C1363" s="363" t="s">
        <v>1742</v>
      </c>
      <c r="D1363" s="65" t="s">
        <v>762</v>
      </c>
      <c r="E1363" s="65" t="s">
        <v>1741</v>
      </c>
      <c r="F1363" s="370">
        <v>2023</v>
      </c>
      <c r="G1363" s="373">
        <v>2026</v>
      </c>
      <c r="H1363" s="68">
        <v>1500000</v>
      </c>
      <c r="I1363" s="68">
        <v>0</v>
      </c>
      <c r="J1363" s="68">
        <v>100000000</v>
      </c>
      <c r="K1363" s="68"/>
      <c r="L1363" s="68">
        <v>2000180</v>
      </c>
      <c r="M1363" s="68">
        <v>20000164</v>
      </c>
      <c r="N1363" s="68">
        <v>39600326</v>
      </c>
      <c r="O1363" s="68">
        <v>38399330</v>
      </c>
      <c r="P1363" s="383"/>
    </row>
    <row r="1364" spans="1:16" s="44" customFormat="1" ht="68.25" customHeight="1">
      <c r="A1364" s="301">
        <v>11</v>
      </c>
      <c r="B1364" s="355" t="s">
        <v>928</v>
      </c>
      <c r="C1364" s="363" t="s">
        <v>1740</v>
      </c>
      <c r="D1364" s="65" t="s">
        <v>23</v>
      </c>
      <c r="E1364" s="65" t="s">
        <v>1739</v>
      </c>
      <c r="F1364" s="370">
        <v>2023</v>
      </c>
      <c r="G1364" s="373">
        <v>2024</v>
      </c>
      <c r="H1364" s="68">
        <v>180000000</v>
      </c>
      <c r="I1364" s="68">
        <v>0</v>
      </c>
      <c r="J1364" s="68">
        <v>0</v>
      </c>
      <c r="K1364" s="68">
        <v>65000000</v>
      </c>
      <c r="L1364" s="68">
        <v>0</v>
      </c>
      <c r="M1364" s="68">
        <v>32500000</v>
      </c>
      <c r="N1364" s="68">
        <v>16250000</v>
      </c>
      <c r="O1364" s="68">
        <v>16250000</v>
      </c>
      <c r="P1364" s="383"/>
    </row>
    <row r="1365" spans="1:16" s="44" customFormat="1" ht="115.5" customHeight="1">
      <c r="A1365" s="301">
        <v>12</v>
      </c>
      <c r="B1365" s="355" t="s">
        <v>928</v>
      </c>
      <c r="C1365" s="363" t="s">
        <v>1738</v>
      </c>
      <c r="D1365" s="65" t="s">
        <v>23</v>
      </c>
      <c r="E1365" s="65" t="s">
        <v>1737</v>
      </c>
      <c r="F1365" s="370">
        <v>2023</v>
      </c>
      <c r="G1365" s="373">
        <v>2024</v>
      </c>
      <c r="H1365" s="68">
        <v>100000000</v>
      </c>
      <c r="I1365" s="68">
        <v>0</v>
      </c>
      <c r="J1365" s="68">
        <v>0</v>
      </c>
      <c r="K1365" s="68">
        <v>30000000</v>
      </c>
      <c r="L1365" s="68">
        <v>0</v>
      </c>
      <c r="M1365" s="68">
        <v>30000000</v>
      </c>
      <c r="N1365" s="68">
        <v>0</v>
      </c>
      <c r="O1365" s="68">
        <v>0</v>
      </c>
      <c r="P1365" s="383"/>
    </row>
    <row r="1366" spans="1:16" s="44" customFormat="1" ht="114.75" customHeight="1">
      <c r="A1366" s="115">
        <v>13</v>
      </c>
      <c r="B1366" s="355" t="s">
        <v>2598</v>
      </c>
      <c r="C1366" s="363" t="s">
        <v>788</v>
      </c>
      <c r="D1366" s="65" t="s">
        <v>23</v>
      </c>
      <c r="E1366" s="65" t="s">
        <v>1736</v>
      </c>
      <c r="F1366" s="370">
        <v>2019</v>
      </c>
      <c r="G1366" s="373">
        <v>2025</v>
      </c>
      <c r="H1366" s="68">
        <v>447900001</v>
      </c>
      <c r="I1366" s="68">
        <v>34473702.969999999</v>
      </c>
      <c r="J1366" s="68">
        <v>61000000</v>
      </c>
      <c r="K1366" s="68">
        <v>147000000</v>
      </c>
      <c r="L1366" s="68"/>
      <c r="M1366" s="68"/>
      <c r="N1366" s="68"/>
      <c r="O1366" s="68"/>
      <c r="P1366" s="382" t="s">
        <v>761</v>
      </c>
    </row>
    <row r="1367" spans="1:16" s="44" customFormat="1" ht="210">
      <c r="A1367" s="115"/>
      <c r="B1367" s="355" t="s">
        <v>2598</v>
      </c>
      <c r="C1367" s="363" t="s">
        <v>789</v>
      </c>
      <c r="D1367" s="65" t="s">
        <v>23</v>
      </c>
      <c r="E1367" s="65" t="s">
        <v>1755</v>
      </c>
      <c r="F1367" s="370">
        <v>2021</v>
      </c>
      <c r="G1367" s="373">
        <v>2025</v>
      </c>
      <c r="H1367" s="68">
        <v>167000000</v>
      </c>
      <c r="I1367" s="68">
        <v>11044487.9</v>
      </c>
      <c r="J1367" s="68">
        <v>12000000</v>
      </c>
      <c r="K1367" s="68">
        <v>67000000</v>
      </c>
      <c r="L1367" s="68">
        <v>20200000</v>
      </c>
      <c r="M1367" s="68">
        <v>35000109</v>
      </c>
      <c r="N1367" s="68">
        <v>5960000</v>
      </c>
      <c r="O1367" s="68">
        <v>5839891</v>
      </c>
      <c r="P1367" s="382" t="s">
        <v>1754</v>
      </c>
    </row>
    <row r="1368" spans="1:16" s="44" customFormat="1" ht="105">
      <c r="A1368" s="301"/>
      <c r="B1368" s="355" t="s">
        <v>2598</v>
      </c>
      <c r="C1368" s="363" t="s">
        <v>790</v>
      </c>
      <c r="D1368" s="65" t="s">
        <v>23</v>
      </c>
      <c r="E1368" s="65" t="s">
        <v>1753</v>
      </c>
      <c r="F1368" s="370">
        <v>2021</v>
      </c>
      <c r="G1368" s="373">
        <v>2024</v>
      </c>
      <c r="H1368" s="68">
        <v>37000001</v>
      </c>
      <c r="I1368" s="68">
        <v>0</v>
      </c>
      <c r="J1368" s="68">
        <v>19000000</v>
      </c>
      <c r="K1368" s="68">
        <v>30000000</v>
      </c>
      <c r="L1368" s="68">
        <v>3390</v>
      </c>
      <c r="M1368" s="68">
        <v>3166780</v>
      </c>
      <c r="N1368" s="68">
        <v>13510000</v>
      </c>
      <c r="O1368" s="68">
        <v>13319830</v>
      </c>
      <c r="P1368" s="382" t="s">
        <v>1752</v>
      </c>
    </row>
    <row r="1369" spans="1:16" s="44" customFormat="1" ht="32.25" customHeight="1">
      <c r="A1369" s="301"/>
      <c r="B1369" s="355" t="s">
        <v>2598</v>
      </c>
      <c r="C1369" s="363" t="s">
        <v>1751</v>
      </c>
      <c r="D1369" s="65" t="s">
        <v>23</v>
      </c>
      <c r="E1369" s="65" t="s">
        <v>1750</v>
      </c>
      <c r="F1369" s="370">
        <v>2023</v>
      </c>
      <c r="G1369" s="373">
        <v>2025</v>
      </c>
      <c r="H1369" s="68">
        <v>100000000</v>
      </c>
      <c r="I1369" s="68">
        <v>0</v>
      </c>
      <c r="J1369" s="68">
        <v>30000000</v>
      </c>
      <c r="K1369" s="68"/>
      <c r="L1369" s="68">
        <v>90</v>
      </c>
      <c r="M1369" s="68">
        <v>5000180</v>
      </c>
      <c r="N1369" s="68">
        <v>12650000</v>
      </c>
      <c r="O1369" s="68">
        <v>12349730</v>
      </c>
      <c r="P1369" s="383"/>
    </row>
    <row r="1370" spans="1:16" s="44" customFormat="1" ht="29.25" customHeight="1">
      <c r="A1370" s="301"/>
      <c r="B1370" s="355" t="s">
        <v>2598</v>
      </c>
      <c r="C1370" s="363" t="s">
        <v>1749</v>
      </c>
      <c r="D1370" s="65" t="s">
        <v>23</v>
      </c>
      <c r="E1370" s="65" t="s">
        <v>1748</v>
      </c>
      <c r="F1370" s="370">
        <v>2023</v>
      </c>
      <c r="G1370" s="373">
        <v>2025</v>
      </c>
      <c r="H1370" s="68">
        <v>143900000</v>
      </c>
      <c r="I1370" s="68">
        <v>0</v>
      </c>
      <c r="J1370" s="68">
        <v>0</v>
      </c>
      <c r="K1370" s="68">
        <v>20000000</v>
      </c>
      <c r="L1370" s="68">
        <v>0</v>
      </c>
      <c r="M1370" s="68">
        <v>20000000</v>
      </c>
      <c r="N1370" s="68">
        <v>0</v>
      </c>
      <c r="O1370" s="68">
        <v>0</v>
      </c>
      <c r="P1370" s="383"/>
    </row>
    <row r="1371" spans="1:16" s="44" customFormat="1" ht="67.5" customHeight="1">
      <c r="A1371" s="115">
        <v>14</v>
      </c>
      <c r="B1371" s="355" t="s">
        <v>2598</v>
      </c>
      <c r="C1371" s="363" t="s">
        <v>791</v>
      </c>
      <c r="D1371" s="65" t="s">
        <v>23</v>
      </c>
      <c r="E1371" s="65" t="s">
        <v>792</v>
      </c>
      <c r="F1371" s="370">
        <v>2022</v>
      </c>
      <c r="G1371" s="373">
        <v>2024</v>
      </c>
      <c r="H1371" s="68">
        <v>49500000</v>
      </c>
      <c r="I1371" s="68">
        <v>3697529.98</v>
      </c>
      <c r="J1371" s="68">
        <v>19000000</v>
      </c>
      <c r="K1371" s="68">
        <v>20800000</v>
      </c>
      <c r="L1371" s="68">
        <v>3700000</v>
      </c>
      <c r="M1371" s="68">
        <v>4750175</v>
      </c>
      <c r="N1371" s="68">
        <v>6270000</v>
      </c>
      <c r="O1371" s="68">
        <v>6079825</v>
      </c>
      <c r="P1371" s="522" t="s">
        <v>2668</v>
      </c>
    </row>
    <row r="1372" spans="1:16" s="44" customFormat="1" ht="45" customHeight="1">
      <c r="A1372" s="44">
        <v>15</v>
      </c>
      <c r="B1372" s="355" t="s">
        <v>24</v>
      </c>
      <c r="C1372" s="363" t="s">
        <v>300</v>
      </c>
      <c r="D1372" s="65" t="s">
        <v>23</v>
      </c>
      <c r="E1372" s="65" t="s">
        <v>492</v>
      </c>
      <c r="F1372" s="370">
        <v>2023</v>
      </c>
      <c r="G1372" s="373">
        <v>2023</v>
      </c>
      <c r="H1372" s="68">
        <v>24278000</v>
      </c>
      <c r="I1372" s="68">
        <v>0</v>
      </c>
      <c r="J1372" s="68">
        <v>12450000</v>
      </c>
      <c r="K1372" s="68">
        <v>24278000</v>
      </c>
      <c r="L1372" s="68">
        <v>3112500</v>
      </c>
      <c r="M1372" s="68">
        <v>14940500</v>
      </c>
      <c r="N1372" s="68">
        <v>3112500</v>
      </c>
      <c r="O1372" s="68">
        <v>3112500</v>
      </c>
      <c r="P1372" s="383"/>
    </row>
    <row r="1373" spans="1:16" ht="45" customHeight="1">
      <c r="A1373" s="551" t="s">
        <v>20</v>
      </c>
      <c r="B1373" s="551"/>
      <c r="C1373" s="551"/>
      <c r="D1373" s="551"/>
      <c r="E1373" s="551"/>
      <c r="F1373" s="551"/>
      <c r="G1373" s="551"/>
      <c r="H1373" s="80">
        <f t="shared" ref="H1373:O1373" si="75">SUM(H1340:H1372)</f>
        <v>7874609494</v>
      </c>
      <c r="I1373" s="80">
        <f t="shared" si="75"/>
        <v>876371735.45999992</v>
      </c>
      <c r="J1373" s="80">
        <f t="shared" si="75"/>
        <v>1157454000</v>
      </c>
      <c r="K1373" s="80">
        <f t="shared" si="75"/>
        <v>1221886000</v>
      </c>
      <c r="L1373" s="80">
        <f t="shared" si="75"/>
        <v>139903719</v>
      </c>
      <c r="M1373" s="80">
        <f t="shared" si="75"/>
        <v>312595775</v>
      </c>
      <c r="N1373" s="80">
        <f t="shared" si="75"/>
        <v>253580728</v>
      </c>
      <c r="O1373" s="80">
        <f t="shared" si="75"/>
        <v>241577781</v>
      </c>
      <c r="P1373" s="385"/>
    </row>
    <row r="1374" spans="1:16" ht="45" customHeight="1">
      <c r="A1374" s="594"/>
      <c r="B1374" s="595"/>
      <c r="C1374" s="595"/>
      <c r="D1374" s="595"/>
      <c r="E1374" s="595"/>
      <c r="F1374" s="595"/>
      <c r="G1374" s="595"/>
      <c r="H1374" s="595"/>
      <c r="I1374" s="595"/>
      <c r="J1374" s="595"/>
      <c r="K1374" s="595"/>
      <c r="L1374" s="595"/>
      <c r="M1374" s="595"/>
      <c r="N1374" s="595"/>
      <c r="O1374" s="595"/>
      <c r="P1374" s="596"/>
    </row>
    <row r="1375" spans="1:16" s="4" customFormat="1" ht="39.75" customHeight="1">
      <c r="A1375" s="560" t="s">
        <v>1991</v>
      </c>
      <c r="B1375" s="560"/>
      <c r="C1375" s="560"/>
      <c r="D1375" s="560"/>
      <c r="E1375" s="560"/>
      <c r="F1375" s="560"/>
      <c r="G1375" s="560"/>
      <c r="H1375" s="560"/>
      <c r="I1375" s="560"/>
      <c r="J1375" s="560"/>
      <c r="K1375" s="560"/>
      <c r="L1375" s="560"/>
      <c r="M1375" s="560"/>
      <c r="N1375" s="560"/>
      <c r="O1375" s="560"/>
      <c r="P1375" s="560"/>
    </row>
    <row r="1376" spans="1:16" ht="63">
      <c r="A1376" s="323">
        <v>1</v>
      </c>
      <c r="B1376" s="355" t="s">
        <v>39</v>
      </c>
      <c r="C1376" s="363" t="s">
        <v>2423</v>
      </c>
      <c r="D1376" s="323" t="s">
        <v>560</v>
      </c>
      <c r="E1376" s="65" t="s">
        <v>2424</v>
      </c>
      <c r="F1376" s="370">
        <v>2015</v>
      </c>
      <c r="G1376" s="370">
        <v>2023</v>
      </c>
      <c r="H1376" s="68">
        <v>12222324000</v>
      </c>
      <c r="I1376" s="68">
        <v>9784971000</v>
      </c>
      <c r="J1376" s="68">
        <v>2437353000</v>
      </c>
      <c r="K1376" s="68" t="s">
        <v>2425</v>
      </c>
      <c r="L1376" s="68">
        <v>748000000</v>
      </c>
      <c r="M1376" s="68">
        <v>844676000</v>
      </c>
      <c r="N1376" s="68">
        <v>844677000</v>
      </c>
      <c r="O1376" s="68"/>
      <c r="P1376" s="382" t="s">
        <v>2426</v>
      </c>
    </row>
    <row r="1377" spans="1:16" ht="75">
      <c r="A1377" s="323">
        <v>2</v>
      </c>
      <c r="B1377" s="355" t="s">
        <v>39</v>
      </c>
      <c r="C1377" s="363" t="s">
        <v>2427</v>
      </c>
      <c r="D1377" s="323" t="s">
        <v>560</v>
      </c>
      <c r="E1377" s="65" t="s">
        <v>2428</v>
      </c>
      <c r="F1377" s="370">
        <v>2023</v>
      </c>
      <c r="G1377" s="370">
        <v>2024</v>
      </c>
      <c r="H1377" s="68">
        <v>110000000</v>
      </c>
      <c r="I1377" s="68" t="s">
        <v>2425</v>
      </c>
      <c r="J1377" s="68">
        <v>12000000</v>
      </c>
      <c r="K1377" s="68" t="s">
        <v>2425</v>
      </c>
      <c r="L1377" s="68" t="s">
        <v>826</v>
      </c>
      <c r="M1377" s="68" t="s">
        <v>2429</v>
      </c>
      <c r="N1377" s="68" t="s">
        <v>826</v>
      </c>
      <c r="O1377" s="68">
        <v>12000000</v>
      </c>
      <c r="P1377" s="382" t="s">
        <v>2430</v>
      </c>
    </row>
    <row r="1378" spans="1:16" ht="30">
      <c r="A1378" s="323">
        <v>3</v>
      </c>
      <c r="B1378" s="355" t="s">
        <v>39</v>
      </c>
      <c r="C1378" s="363" t="s">
        <v>2431</v>
      </c>
      <c r="D1378" s="323" t="s">
        <v>23</v>
      </c>
      <c r="E1378" s="65" t="s">
        <v>1704</v>
      </c>
      <c r="F1378" s="148">
        <v>2020</v>
      </c>
      <c r="G1378" s="370">
        <v>2023</v>
      </c>
      <c r="H1378" s="68">
        <v>1663924000</v>
      </c>
      <c r="I1378" s="68">
        <v>1513924000</v>
      </c>
      <c r="J1378" s="68">
        <v>150000000</v>
      </c>
      <c r="K1378" s="68" t="s">
        <v>2425</v>
      </c>
      <c r="L1378" s="68">
        <v>20000000</v>
      </c>
      <c r="M1378" s="68">
        <v>65000000</v>
      </c>
      <c r="N1378" s="68">
        <v>65000000</v>
      </c>
      <c r="O1378" s="68"/>
      <c r="P1378" s="382" t="s">
        <v>2432</v>
      </c>
    </row>
    <row r="1379" spans="1:16" ht="48.75" customHeight="1">
      <c r="A1379" s="551" t="s">
        <v>20</v>
      </c>
      <c r="B1379" s="551"/>
      <c r="C1379" s="551"/>
      <c r="D1379" s="551"/>
      <c r="E1379" s="551"/>
      <c r="F1379" s="551"/>
      <c r="G1379" s="551"/>
      <c r="H1379" s="80">
        <f>SUM(H1376:H1378)</f>
        <v>13996248000</v>
      </c>
      <c r="I1379" s="80">
        <f>SUM(I1376:I1378)</f>
        <v>11298895000</v>
      </c>
      <c r="J1379" s="80">
        <f>SUM(J1376:J1378)</f>
        <v>2599353000</v>
      </c>
      <c r="K1379" s="80"/>
      <c r="L1379" s="80">
        <f>SUM(L1376:L1378)</f>
        <v>768000000</v>
      </c>
      <c r="M1379" s="80">
        <f>SUM(M1376:M1378)</f>
        <v>909676000</v>
      </c>
      <c r="N1379" s="80">
        <f>SUM(N1376:N1378)</f>
        <v>909677000</v>
      </c>
      <c r="O1379" s="80">
        <f>SUM(O1376:O1378)</f>
        <v>12000000</v>
      </c>
      <c r="P1379" s="385"/>
    </row>
    <row r="1380" spans="1:16" ht="48.75" customHeight="1">
      <c r="A1380" s="597" t="s">
        <v>123</v>
      </c>
      <c r="B1380" s="598"/>
      <c r="C1380" s="598"/>
      <c r="D1380" s="598"/>
      <c r="E1380" s="598"/>
      <c r="F1380" s="598"/>
      <c r="G1380" s="599"/>
      <c r="H1380" s="446">
        <v>395910753406.07672</v>
      </c>
      <c r="I1380" s="446">
        <v>195054627302.72269</v>
      </c>
      <c r="J1380" s="446">
        <v>37344639047.373985</v>
      </c>
      <c r="K1380" s="503"/>
      <c r="L1380" s="503">
        <v>32876809798.321526</v>
      </c>
      <c r="M1380" s="503">
        <v>6287309014.7707348</v>
      </c>
      <c r="N1380" s="446">
        <v>9189481668.2177353</v>
      </c>
      <c r="O1380" s="446">
        <v>5723646244.2757349</v>
      </c>
      <c r="P1380" s="445"/>
    </row>
    <row r="1383" spans="1:16">
      <c r="H1383" s="293"/>
    </row>
    <row r="1384" spans="1:16" ht="23.25">
      <c r="C1384" s="424"/>
      <c r="D1384" s="296"/>
      <c r="E1384" s="296"/>
      <c r="H1384" s="295"/>
      <c r="I1384" s="298"/>
      <c r="J1384" s="299"/>
      <c r="K1384" s="299"/>
      <c r="L1384" s="299"/>
      <c r="M1384" s="299"/>
      <c r="N1384" s="299"/>
      <c r="O1384" s="297"/>
      <c r="P1384" s="400"/>
    </row>
    <row r="1385" spans="1:16" ht="23.25">
      <c r="C1385" s="424"/>
      <c r="D1385" s="296"/>
      <c r="E1385" s="296"/>
      <c r="H1385" s="295"/>
      <c r="I1385" s="298"/>
      <c r="J1385" s="299"/>
      <c r="K1385" s="299"/>
      <c r="L1385" s="299"/>
      <c r="M1385" s="299"/>
      <c r="N1385" s="299"/>
      <c r="O1385" s="297"/>
      <c r="P1385" s="400"/>
    </row>
    <row r="1386" spans="1:16">
      <c r="H1386" s="293"/>
      <c r="I1386" s="294"/>
      <c r="J1386" s="247"/>
      <c r="K1386" s="247"/>
      <c r="L1386" s="247"/>
      <c r="M1386" s="247"/>
      <c r="N1386" s="247"/>
    </row>
    <row r="1387" spans="1:16">
      <c r="H1387" s="293"/>
      <c r="I1387" s="294"/>
      <c r="J1387" s="247"/>
      <c r="K1387" s="247"/>
      <c r="L1387" s="247"/>
      <c r="M1387" s="247"/>
      <c r="N1387" s="247"/>
    </row>
    <row r="1388" spans="1:16">
      <c r="C1388" s="555"/>
      <c r="D1388" s="555"/>
      <c r="F1388" s="478"/>
      <c r="H1388" s="556"/>
      <c r="I1388" s="556"/>
      <c r="J1388" s="556"/>
      <c r="K1388" s="249"/>
      <c r="L1388" s="249"/>
      <c r="M1388" s="550"/>
      <c r="N1388" s="550"/>
    </row>
    <row r="1389" spans="1:16">
      <c r="C1389" s="555"/>
      <c r="D1389" s="555"/>
      <c r="F1389" s="478"/>
      <c r="H1389" s="550"/>
      <c r="I1389" s="550"/>
      <c r="J1389" s="550"/>
      <c r="K1389" s="58"/>
      <c r="L1389" s="58"/>
      <c r="M1389" s="550"/>
      <c r="N1389" s="550"/>
    </row>
  </sheetData>
  <mergeCells count="148">
    <mergeCell ref="A1159:P1159"/>
    <mergeCell ref="A1374:P1374"/>
    <mergeCell ref="A1380:G1380"/>
    <mergeCell ref="A1153:P1153"/>
    <mergeCell ref="A1158:P1158"/>
    <mergeCell ref="A1155:P1155"/>
    <mergeCell ref="A1154:P1154"/>
    <mergeCell ref="A1202:P1202"/>
    <mergeCell ref="A1230:G1230"/>
    <mergeCell ref="A1231:P1231"/>
    <mergeCell ref="A1263:P1263"/>
    <mergeCell ref="A1347:A1356"/>
    <mergeCell ref="A1206:A1212"/>
    <mergeCell ref="A1157:G1157"/>
    <mergeCell ref="A1312:P1312"/>
    <mergeCell ref="P1206:P1212"/>
    <mergeCell ref="C1206:C1212"/>
    <mergeCell ref="B1206:B1212"/>
    <mergeCell ref="F1206:F1212"/>
    <mergeCell ref="G1206:G1212"/>
    <mergeCell ref="A1342:A1344"/>
    <mergeCell ref="A1173:P1173"/>
    <mergeCell ref="A1172:G1172"/>
    <mergeCell ref="A1175:P1175"/>
    <mergeCell ref="A1200:G1200"/>
    <mergeCell ref="A1174:P1174"/>
    <mergeCell ref="A1201:P1201"/>
    <mergeCell ref="A325:P325"/>
    <mergeCell ref="A882:P882"/>
    <mergeCell ref="A900:P900"/>
    <mergeCell ref="A1011:P1011"/>
    <mergeCell ref="A1027:P1027"/>
    <mergeCell ref="A898:G898"/>
    <mergeCell ref="A433:P433"/>
    <mergeCell ref="A881:P881"/>
    <mergeCell ref="A899:P899"/>
    <mergeCell ref="A1010:P1010"/>
    <mergeCell ref="A1026:P1026"/>
    <mergeCell ref="A1009:G1009"/>
    <mergeCell ref="A394:P394"/>
    <mergeCell ref="A437:P437"/>
    <mergeCell ref="A431:G431"/>
    <mergeCell ref="A392:G392"/>
    <mergeCell ref="A393:P393"/>
    <mergeCell ref="A402:P402"/>
    <mergeCell ref="A1083:P1083"/>
    <mergeCell ref="A1066:G1066"/>
    <mergeCell ref="A404:P404"/>
    <mergeCell ref="A395:P395"/>
    <mergeCell ref="A1082:P1082"/>
    <mergeCell ref="A1152:G1152"/>
    <mergeCell ref="A1051:G1051"/>
    <mergeCell ref="A438:P438"/>
    <mergeCell ref="A1025:G1025"/>
    <mergeCell ref="A1053:P1053"/>
    <mergeCell ref="A1068:P1068"/>
    <mergeCell ref="A1052:P1052"/>
    <mergeCell ref="A880:G880"/>
    <mergeCell ref="A436:G436"/>
    <mergeCell ref="A400:G400"/>
    <mergeCell ref="A401:P401"/>
    <mergeCell ref="A432:P432"/>
    <mergeCell ref="A108:P108"/>
    <mergeCell ref="A10:G10"/>
    <mergeCell ref="A135:P135"/>
    <mergeCell ref="A280:P280"/>
    <mergeCell ref="A12:P12"/>
    <mergeCell ref="A8:P8"/>
    <mergeCell ref="A49:P49"/>
    <mergeCell ref="A64:P64"/>
    <mergeCell ref="A106:G106"/>
    <mergeCell ref="A62:G62"/>
    <mergeCell ref="A11:P11"/>
    <mergeCell ref="A48:P48"/>
    <mergeCell ref="A63:P63"/>
    <mergeCell ref="A199:G199"/>
    <mergeCell ref="A181:P181"/>
    <mergeCell ref="A201:P201"/>
    <mergeCell ref="A270:P270"/>
    <mergeCell ref="A257:P257"/>
    <mergeCell ref="A47:G47"/>
    <mergeCell ref="A133:G133"/>
    <mergeCell ref="A179:G179"/>
    <mergeCell ref="A243:G243"/>
    <mergeCell ref="A268:G268"/>
    <mergeCell ref="A312:G312"/>
    <mergeCell ref="A313:P313"/>
    <mergeCell ref="A1:P2"/>
    <mergeCell ref="A4:A5"/>
    <mergeCell ref="B4:B5"/>
    <mergeCell ref="C4:C5"/>
    <mergeCell ref="D4:D5"/>
    <mergeCell ref="E4:E5"/>
    <mergeCell ref="F4:G4"/>
    <mergeCell ref="H4:H5"/>
    <mergeCell ref="I4:I5"/>
    <mergeCell ref="J4:K4"/>
    <mergeCell ref="L4:O4"/>
    <mergeCell ref="P4:P5"/>
    <mergeCell ref="A278:G278"/>
    <mergeCell ref="A245:P245"/>
    <mergeCell ref="A255:G255"/>
    <mergeCell ref="A256:P256"/>
    <mergeCell ref="A107:P107"/>
    <mergeCell ref="A134:P134"/>
    <mergeCell ref="A180:P180"/>
    <mergeCell ref="A200:P200"/>
    <mergeCell ref="A244:P244"/>
    <mergeCell ref="A7:P7"/>
    <mergeCell ref="A314:P314"/>
    <mergeCell ref="A326:P326"/>
    <mergeCell ref="A269:P269"/>
    <mergeCell ref="A279:P279"/>
    <mergeCell ref="A403:P403"/>
    <mergeCell ref="A1232:P1232"/>
    <mergeCell ref="A1292:P1292"/>
    <mergeCell ref="A1301:P1301"/>
    <mergeCell ref="A1311:P1311"/>
    <mergeCell ref="A1246:G1246"/>
    <mergeCell ref="A1262:G1262"/>
    <mergeCell ref="A1277:G1277"/>
    <mergeCell ref="A1291:G1291"/>
    <mergeCell ref="A1247:P1247"/>
    <mergeCell ref="A1278:P1278"/>
    <mergeCell ref="A1264:P1264"/>
    <mergeCell ref="A1248:P1248"/>
    <mergeCell ref="A1310:E1310"/>
    <mergeCell ref="A1279:P1279"/>
    <mergeCell ref="A1300:G1300"/>
    <mergeCell ref="A1293:P1293"/>
    <mergeCell ref="A1302:P1302"/>
    <mergeCell ref="A324:G324"/>
    <mergeCell ref="A1081:G1081"/>
    <mergeCell ref="M1389:N1389"/>
    <mergeCell ref="A1326:G1326"/>
    <mergeCell ref="A1373:G1373"/>
    <mergeCell ref="A1337:G1337"/>
    <mergeCell ref="A1338:P1338"/>
    <mergeCell ref="A1327:P1327"/>
    <mergeCell ref="C1388:D1388"/>
    <mergeCell ref="H1388:J1388"/>
    <mergeCell ref="M1388:N1388"/>
    <mergeCell ref="C1389:D1389"/>
    <mergeCell ref="H1389:J1389"/>
    <mergeCell ref="A1328:P1328"/>
    <mergeCell ref="A1339:P1339"/>
    <mergeCell ref="A1375:P1375"/>
    <mergeCell ref="A1379:G1379"/>
  </mergeCells>
  <conditionalFormatting sqref="C291">
    <cfRule type="duplicateValues" dxfId="1" priority="1"/>
  </conditionalFormatting>
  <conditionalFormatting sqref="C281:C290 C292:C311">
    <cfRule type="duplicateValues" dxfId="0" priority="3"/>
  </conditionalFormatting>
  <pageMargins left="0" right="0" top="0.43307086614173229" bottom="0" header="0" footer="0"/>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51"/>
  <sheetViews>
    <sheetView view="pageBreakPreview" zoomScale="60" zoomScaleNormal="90" zoomScalePageLayoutView="70" workbookViewId="0">
      <pane ySplit="3" topLeftCell="A34" activePane="bottomLeft" state="frozen"/>
      <selection pane="bottomLeft" activeCell="D44" sqref="D44"/>
    </sheetView>
  </sheetViews>
  <sheetFormatPr defaultRowHeight="15"/>
  <cols>
    <col min="1" max="1" width="8.42578125" style="5" customWidth="1"/>
    <col min="2" max="2" width="62.28515625" style="5" customWidth="1"/>
    <col min="3" max="3" width="24" style="5" customWidth="1"/>
    <col min="4" max="4" width="31.140625" style="265" customWidth="1"/>
    <col min="5" max="5" width="33.7109375" style="266" customWidth="1"/>
    <col min="6" max="6" width="33.5703125" style="264" customWidth="1"/>
    <col min="7" max="7" width="22.5703125" style="264" customWidth="1"/>
    <col min="8" max="16384" width="9.140625" style="264"/>
  </cols>
  <sheetData>
    <row r="1" spans="1:6" s="21" customFormat="1" ht="19.5" customHeight="1">
      <c r="A1" s="620" t="s">
        <v>2601</v>
      </c>
      <c r="B1" s="620"/>
      <c r="C1" s="620"/>
      <c r="D1" s="620"/>
      <c r="E1" s="620"/>
      <c r="F1" s="620"/>
    </row>
    <row r="2" spans="1:6" s="21" customFormat="1" ht="47.25" customHeight="1">
      <c r="A2" s="620"/>
      <c r="B2" s="620"/>
      <c r="C2" s="620"/>
      <c r="D2" s="620"/>
      <c r="E2" s="620"/>
      <c r="F2" s="620"/>
    </row>
    <row r="3" spans="1:6" s="244" customFormat="1" ht="59.25" customHeight="1">
      <c r="A3" s="274" t="s">
        <v>0</v>
      </c>
      <c r="B3" s="275" t="s">
        <v>124</v>
      </c>
      <c r="C3" s="275" t="s">
        <v>121</v>
      </c>
      <c r="D3" s="276" t="s">
        <v>6</v>
      </c>
      <c r="E3" s="277" t="s">
        <v>7</v>
      </c>
      <c r="F3" s="278" t="s">
        <v>8</v>
      </c>
    </row>
    <row r="4" spans="1:6" s="10" customFormat="1" ht="25.5" customHeight="1">
      <c r="A4" s="271">
        <v>1</v>
      </c>
      <c r="B4" s="270" t="s">
        <v>81</v>
      </c>
      <c r="C4" s="61">
        <v>17</v>
      </c>
      <c r="D4" s="292">
        <v>233383758</v>
      </c>
      <c r="E4" s="292">
        <v>30530781</v>
      </c>
      <c r="F4" s="292">
        <v>15571219.203551199</v>
      </c>
    </row>
    <row r="5" spans="1:6" s="14" customFormat="1" ht="25.5" customHeight="1">
      <c r="A5" s="271">
        <v>2</v>
      </c>
      <c r="B5" s="270" t="s">
        <v>86</v>
      </c>
      <c r="C5" s="61">
        <v>19</v>
      </c>
      <c r="D5" s="292">
        <v>2503880000</v>
      </c>
      <c r="E5" s="292">
        <v>0</v>
      </c>
      <c r="F5" s="292">
        <v>2453880000</v>
      </c>
    </row>
    <row r="6" spans="1:6" s="12" customFormat="1" ht="30.75" customHeight="1">
      <c r="A6" s="271">
        <v>3</v>
      </c>
      <c r="B6" s="270" t="s">
        <v>522</v>
      </c>
      <c r="C6" s="61">
        <v>19</v>
      </c>
      <c r="D6" s="292">
        <v>716139168.23900568</v>
      </c>
      <c r="E6" s="292">
        <v>89349774.765020028</v>
      </c>
      <c r="F6" s="292">
        <v>306540975.47588503</v>
      </c>
    </row>
    <row r="7" spans="1:6" s="14" customFormat="1" ht="25.5" customHeight="1">
      <c r="A7" s="271">
        <v>4</v>
      </c>
      <c r="B7" s="270" t="s">
        <v>87</v>
      </c>
      <c r="C7" s="61">
        <v>4</v>
      </c>
      <c r="D7" s="292">
        <v>114278131.43000001</v>
      </c>
      <c r="E7" s="292">
        <v>35105341.75</v>
      </c>
      <c r="F7" s="292">
        <v>10648054.199999999</v>
      </c>
    </row>
    <row r="8" spans="1:6" s="16" customFormat="1" ht="25.5" customHeight="1">
      <c r="A8" s="271">
        <v>5</v>
      </c>
      <c r="B8" s="270" t="s">
        <v>459</v>
      </c>
      <c r="C8" s="61">
        <v>7</v>
      </c>
      <c r="D8" s="292">
        <v>204552629.5704</v>
      </c>
      <c r="E8" s="292">
        <v>87257620.969999999</v>
      </c>
      <c r="F8" s="292">
        <v>135994571.66</v>
      </c>
    </row>
    <row r="9" spans="1:6" s="14" customFormat="1" ht="25.5" customHeight="1">
      <c r="A9" s="271">
        <v>6</v>
      </c>
      <c r="B9" s="270" t="s">
        <v>513</v>
      </c>
      <c r="C9" s="61">
        <v>7</v>
      </c>
      <c r="D9" s="292">
        <v>179204000</v>
      </c>
      <c r="E9" s="292">
        <v>0</v>
      </c>
      <c r="F9" s="292">
        <v>0</v>
      </c>
    </row>
    <row r="10" spans="1:6" s="15" customFormat="1" ht="25.5" customHeight="1">
      <c r="A10" s="271">
        <v>7</v>
      </c>
      <c r="B10" s="270" t="s">
        <v>79</v>
      </c>
      <c r="C10" s="61">
        <v>13</v>
      </c>
      <c r="D10" s="292">
        <v>221985791.60780001</v>
      </c>
      <c r="E10" s="292">
        <v>19817318.161399998</v>
      </c>
      <c r="F10" s="292">
        <v>180320291.7714</v>
      </c>
    </row>
    <row r="11" spans="1:6" s="16" customFormat="1" ht="25.5" customHeight="1">
      <c r="A11" s="271">
        <v>8</v>
      </c>
      <c r="B11" s="270" t="s">
        <v>409</v>
      </c>
      <c r="C11" s="61">
        <v>18</v>
      </c>
      <c r="D11" s="292">
        <v>189149863.16999999</v>
      </c>
      <c r="E11" s="292">
        <v>4290773.67</v>
      </c>
      <c r="F11" s="292">
        <v>184859089.5</v>
      </c>
    </row>
    <row r="12" spans="1:6" s="267" customFormat="1" ht="25.5" customHeight="1">
      <c r="A12" s="271">
        <v>9</v>
      </c>
      <c r="B12" s="270" t="s">
        <v>514</v>
      </c>
      <c r="C12" s="61">
        <v>2</v>
      </c>
      <c r="D12" s="292">
        <v>233566413.09999999</v>
      </c>
      <c r="E12" s="292">
        <v>136775035.31999999</v>
      </c>
      <c r="F12" s="292">
        <v>128082477.78</v>
      </c>
    </row>
    <row r="13" spans="1:6" s="267" customFormat="1" ht="25.5" customHeight="1">
      <c r="A13" s="271">
        <v>10</v>
      </c>
      <c r="B13" s="270" t="s">
        <v>2135</v>
      </c>
      <c r="C13" s="61">
        <v>1</v>
      </c>
      <c r="D13" s="292">
        <v>3000000</v>
      </c>
      <c r="E13" s="292">
        <v>0</v>
      </c>
      <c r="F13" s="292">
        <v>0</v>
      </c>
    </row>
    <row r="14" spans="1:6" s="267" customFormat="1" ht="25.5" customHeight="1">
      <c r="A14" s="271">
        <v>11</v>
      </c>
      <c r="B14" s="270" t="s">
        <v>810</v>
      </c>
      <c r="C14" s="61">
        <v>9</v>
      </c>
      <c r="D14" s="292">
        <v>62421116.301199995</v>
      </c>
      <c r="E14" s="292">
        <v>0</v>
      </c>
      <c r="F14" s="292">
        <v>78516887.773000002</v>
      </c>
    </row>
    <row r="15" spans="1:6" s="267" customFormat="1" ht="25.5" customHeight="1">
      <c r="A15" s="271">
        <v>12</v>
      </c>
      <c r="B15" s="270" t="s">
        <v>2152</v>
      </c>
      <c r="C15" s="61">
        <v>1</v>
      </c>
      <c r="D15" s="292">
        <v>16897725</v>
      </c>
      <c r="E15" s="292">
        <v>13914976.779999999</v>
      </c>
      <c r="F15" s="292">
        <v>856845.01</v>
      </c>
    </row>
    <row r="16" spans="1:6" s="268" customFormat="1" ht="25.5" customHeight="1">
      <c r="A16" s="271">
        <v>13</v>
      </c>
      <c r="B16" s="270" t="s">
        <v>2670</v>
      </c>
      <c r="C16" s="61">
        <v>5</v>
      </c>
      <c r="D16" s="292">
        <v>104935650</v>
      </c>
      <c r="E16" s="292">
        <v>67137612</v>
      </c>
      <c r="F16" s="292">
        <v>37798036</v>
      </c>
    </row>
    <row r="17" spans="1:6" s="268" customFormat="1" ht="25.5" customHeight="1">
      <c r="A17" s="271">
        <v>14</v>
      </c>
      <c r="B17" s="270" t="s">
        <v>2669</v>
      </c>
      <c r="C17" s="61">
        <v>8</v>
      </c>
      <c r="D17" s="292">
        <v>94768583.713799998</v>
      </c>
      <c r="E17" s="292">
        <v>24706582.91</v>
      </c>
      <c r="F17" s="292">
        <v>211094403.47</v>
      </c>
    </row>
    <row r="18" spans="1:6" s="268" customFormat="1" ht="25.5" customHeight="1">
      <c r="A18" s="271">
        <v>15</v>
      </c>
      <c r="B18" s="270" t="s">
        <v>2604</v>
      </c>
      <c r="C18" s="61">
        <v>15</v>
      </c>
      <c r="D18" s="292">
        <v>312182732.47000003</v>
      </c>
      <c r="E18" s="292">
        <v>35078221.850000001</v>
      </c>
      <c r="F18" s="292">
        <v>277806745.32000005</v>
      </c>
    </row>
    <row r="19" spans="1:6" s="108" customFormat="1" ht="25.5" customHeight="1">
      <c r="A19" s="271">
        <v>16</v>
      </c>
      <c r="B19" s="272" t="s">
        <v>310</v>
      </c>
      <c r="C19" s="62">
        <v>4</v>
      </c>
      <c r="D19" s="292">
        <v>59733755.439999998</v>
      </c>
      <c r="E19" s="292">
        <v>9673243.1600000001</v>
      </c>
      <c r="F19" s="292">
        <v>21337053.640000001</v>
      </c>
    </row>
    <row r="20" spans="1:6" s="14" customFormat="1" ht="25.5" customHeight="1">
      <c r="A20" s="271">
        <v>17</v>
      </c>
      <c r="B20" s="270" t="s">
        <v>400</v>
      </c>
      <c r="C20" s="61">
        <v>27</v>
      </c>
      <c r="D20" s="292">
        <v>340276868.43539995</v>
      </c>
      <c r="E20" s="292">
        <v>124701737.76999998</v>
      </c>
      <c r="F20" s="292">
        <v>225249836.7254</v>
      </c>
    </row>
    <row r="21" spans="1:6" s="14" customFormat="1" ht="25.5" customHeight="1">
      <c r="A21" s="271">
        <v>18</v>
      </c>
      <c r="B21" s="270" t="s">
        <v>515</v>
      </c>
      <c r="C21" s="61">
        <v>4</v>
      </c>
      <c r="D21" s="292">
        <v>1082550000</v>
      </c>
      <c r="E21" s="292">
        <v>0</v>
      </c>
      <c r="F21" s="292">
        <v>0</v>
      </c>
    </row>
    <row r="22" spans="1:6" s="14" customFormat="1" ht="25.5" customHeight="1">
      <c r="A22" s="271">
        <v>19</v>
      </c>
      <c r="B22" s="270" t="s">
        <v>502</v>
      </c>
      <c r="C22" s="61">
        <v>17</v>
      </c>
      <c r="D22" s="292">
        <v>702792622.53999996</v>
      </c>
      <c r="E22" s="292">
        <v>452062929.31999993</v>
      </c>
      <c r="F22" s="292">
        <v>250729693.22000003</v>
      </c>
    </row>
    <row r="23" spans="1:6" s="14" customFormat="1" ht="25.5" customHeight="1">
      <c r="A23" s="271">
        <v>20</v>
      </c>
      <c r="B23" s="270" t="s">
        <v>408</v>
      </c>
      <c r="C23" s="61">
        <v>26</v>
      </c>
      <c r="D23" s="292">
        <v>825133969.64880002</v>
      </c>
      <c r="E23" s="292">
        <v>177004176.02400002</v>
      </c>
      <c r="F23" s="292">
        <v>641358793.62879992</v>
      </c>
    </row>
    <row r="24" spans="1:6" s="10" customFormat="1" ht="25.5" customHeight="1">
      <c r="A24" s="271">
        <v>21</v>
      </c>
      <c r="B24" s="270" t="s">
        <v>1977</v>
      </c>
      <c r="C24" s="61">
        <v>28</v>
      </c>
      <c r="D24" s="292">
        <v>510273725.97419995</v>
      </c>
      <c r="E24" s="292">
        <v>14691057.689999999</v>
      </c>
      <c r="F24" s="292">
        <v>42483</v>
      </c>
    </row>
    <row r="25" spans="1:6" s="10" customFormat="1" ht="25.5" customHeight="1">
      <c r="A25" s="271">
        <v>22</v>
      </c>
      <c r="B25" s="270" t="s">
        <v>2673</v>
      </c>
      <c r="C25" s="61">
        <v>34</v>
      </c>
      <c r="D25" s="292">
        <v>253373376.65000001</v>
      </c>
      <c r="E25" s="292">
        <v>82470610.049999982</v>
      </c>
      <c r="F25" s="292"/>
    </row>
    <row r="26" spans="1:6" s="14" customFormat="1" ht="25.5" customHeight="1">
      <c r="A26" s="271">
        <v>23</v>
      </c>
      <c r="B26" s="270" t="s">
        <v>496</v>
      </c>
      <c r="C26" s="61">
        <v>13</v>
      </c>
      <c r="D26" s="292">
        <v>240063356.5</v>
      </c>
      <c r="E26" s="292">
        <v>131427135.13</v>
      </c>
      <c r="F26" s="292">
        <v>240063356.5</v>
      </c>
    </row>
    <row r="27" spans="1:6" s="16" customFormat="1" ht="25.5" customHeight="1">
      <c r="A27" s="271">
        <v>24</v>
      </c>
      <c r="B27" s="270" t="s">
        <v>827</v>
      </c>
      <c r="C27" s="61">
        <v>21</v>
      </c>
      <c r="D27" s="292">
        <v>235927068.759</v>
      </c>
      <c r="E27" s="292">
        <v>52182509.810000002</v>
      </c>
      <c r="F27" s="292">
        <v>154317652.73400003</v>
      </c>
    </row>
    <row r="28" spans="1:6" s="17" customFormat="1" ht="25.5" customHeight="1">
      <c r="A28" s="271">
        <v>25</v>
      </c>
      <c r="B28" s="270" t="s">
        <v>523</v>
      </c>
      <c r="C28" s="61">
        <v>25</v>
      </c>
      <c r="D28" s="292">
        <v>328687174.59999996</v>
      </c>
      <c r="E28" s="292">
        <v>0</v>
      </c>
      <c r="F28" s="292">
        <v>328687174.59999996</v>
      </c>
    </row>
    <row r="29" spans="1:6" s="14" customFormat="1" ht="25.5" customHeight="1">
      <c r="A29" s="271">
        <v>26</v>
      </c>
      <c r="B29" s="270" t="s">
        <v>516</v>
      </c>
      <c r="C29" s="61">
        <v>3</v>
      </c>
      <c r="D29" s="292">
        <v>79903896.429999992</v>
      </c>
      <c r="E29" s="292">
        <v>26479674.399999999</v>
      </c>
      <c r="F29" s="292">
        <v>48780428.039999999</v>
      </c>
    </row>
    <row r="30" spans="1:6" s="14" customFormat="1" ht="25.5" customHeight="1">
      <c r="A30" s="271">
        <v>27</v>
      </c>
      <c r="B30" s="270" t="s">
        <v>831</v>
      </c>
      <c r="C30" s="61">
        <v>6</v>
      </c>
      <c r="D30" s="292">
        <v>66617775</v>
      </c>
      <c r="E30" s="292">
        <v>0</v>
      </c>
      <c r="F30" s="292">
        <v>66617775</v>
      </c>
    </row>
    <row r="31" spans="1:6" s="15" customFormat="1" ht="25.5" customHeight="1">
      <c r="A31" s="271">
        <v>28</v>
      </c>
      <c r="B31" s="270" t="s">
        <v>2285</v>
      </c>
      <c r="C31" s="61">
        <v>2</v>
      </c>
      <c r="D31" s="292">
        <v>327046644</v>
      </c>
      <c r="E31" s="292">
        <v>0</v>
      </c>
      <c r="F31" s="292">
        <v>166500000</v>
      </c>
    </row>
    <row r="32" spans="1:6" s="15" customFormat="1" ht="25.5" customHeight="1">
      <c r="A32" s="271">
        <v>29</v>
      </c>
      <c r="B32" s="270" t="s">
        <v>2672</v>
      </c>
      <c r="C32" s="61">
        <v>9</v>
      </c>
      <c r="D32" s="292">
        <v>652333437.90999997</v>
      </c>
      <c r="E32" s="292">
        <v>214377192</v>
      </c>
      <c r="F32" s="292">
        <v>463168629.21999997</v>
      </c>
    </row>
    <row r="33" spans="1:6" s="16" customFormat="1" ht="25.5" customHeight="1">
      <c r="A33" s="271">
        <v>30</v>
      </c>
      <c r="B33" s="270" t="s">
        <v>517</v>
      </c>
      <c r="C33" s="61">
        <v>7</v>
      </c>
      <c r="D33" s="292">
        <v>451796396.03100002</v>
      </c>
      <c r="E33" s="292">
        <v>38596182</v>
      </c>
      <c r="F33" s="292">
        <v>321195596.33099997</v>
      </c>
    </row>
    <row r="34" spans="1:6" s="16" customFormat="1" ht="25.5" customHeight="1">
      <c r="A34" s="271">
        <v>31</v>
      </c>
      <c r="B34" s="270" t="s">
        <v>2289</v>
      </c>
      <c r="C34" s="61">
        <v>2</v>
      </c>
      <c r="D34" s="292">
        <v>67157366.129999995</v>
      </c>
      <c r="E34" s="292">
        <v>0</v>
      </c>
      <c r="F34" s="292">
        <v>0</v>
      </c>
    </row>
    <row r="35" spans="1:6" s="17" customFormat="1" ht="25.5" customHeight="1">
      <c r="A35" s="271">
        <v>32</v>
      </c>
      <c r="B35" s="270" t="s">
        <v>508</v>
      </c>
      <c r="C35" s="61">
        <v>7</v>
      </c>
      <c r="D35" s="292">
        <v>101430022.34000002</v>
      </c>
      <c r="E35" s="292">
        <v>93126237.670000017</v>
      </c>
      <c r="F35" s="292">
        <v>101430022.34000002</v>
      </c>
    </row>
    <row r="36" spans="1:6" s="14" customFormat="1" ht="25.5" customHeight="1">
      <c r="A36" s="271">
        <v>33</v>
      </c>
      <c r="B36" s="270" t="s">
        <v>503</v>
      </c>
      <c r="C36" s="61">
        <v>11</v>
      </c>
      <c r="D36" s="292">
        <v>225605005.61000001</v>
      </c>
      <c r="E36" s="292">
        <v>42227760.329999998</v>
      </c>
      <c r="F36" s="292">
        <v>190388352.87</v>
      </c>
    </row>
    <row r="37" spans="1:6" s="17" customFormat="1" ht="25.5" customHeight="1">
      <c r="A37" s="271">
        <v>34</v>
      </c>
      <c r="B37" s="270" t="s">
        <v>519</v>
      </c>
      <c r="C37" s="61">
        <v>7</v>
      </c>
      <c r="D37" s="292">
        <v>380997647.68279999</v>
      </c>
      <c r="E37" s="292">
        <v>45363176.857199997</v>
      </c>
      <c r="F37" s="292">
        <v>335634470.82279998</v>
      </c>
    </row>
    <row r="38" spans="1:6" s="17" customFormat="1" ht="25.5" customHeight="1">
      <c r="A38" s="271">
        <v>35</v>
      </c>
      <c r="B38" s="270" t="s">
        <v>2671</v>
      </c>
      <c r="C38" s="61">
        <v>1</v>
      </c>
      <c r="D38" s="292">
        <v>5488000</v>
      </c>
      <c r="E38" s="292">
        <v>2386000</v>
      </c>
      <c r="F38" s="292">
        <v>2023</v>
      </c>
    </row>
    <row r="39" spans="1:6" s="17" customFormat="1" ht="25.5" customHeight="1">
      <c r="A39" s="271">
        <v>36</v>
      </c>
      <c r="B39" s="270" t="s">
        <v>520</v>
      </c>
      <c r="C39" s="61">
        <v>9</v>
      </c>
      <c r="D39" s="292">
        <v>127003000.74000001</v>
      </c>
      <c r="E39" s="292">
        <v>91104886.189999998</v>
      </c>
      <c r="F39" s="292">
        <v>40446132.480000004</v>
      </c>
    </row>
    <row r="40" spans="1:6" s="14" customFormat="1" ht="25.5" customHeight="1">
      <c r="A40" s="271">
        <v>37</v>
      </c>
      <c r="B40" s="270" t="s">
        <v>521</v>
      </c>
      <c r="C40" s="61">
        <v>10</v>
      </c>
      <c r="D40" s="292">
        <v>187683713.39999998</v>
      </c>
      <c r="E40" s="292">
        <v>0</v>
      </c>
      <c r="F40" s="292">
        <v>0</v>
      </c>
    </row>
    <row r="41" spans="1:6" s="17" customFormat="1" ht="25.5" customHeight="1">
      <c r="A41" s="271">
        <v>38</v>
      </c>
      <c r="B41" s="270" t="s">
        <v>404</v>
      </c>
      <c r="C41" s="61">
        <v>17</v>
      </c>
      <c r="D41" s="292">
        <v>323727200.92000002</v>
      </c>
      <c r="E41" s="292">
        <v>0</v>
      </c>
      <c r="F41" s="292">
        <v>303027014.66999996</v>
      </c>
    </row>
    <row r="42" spans="1:6" s="17" customFormat="1" ht="25.5" customHeight="1">
      <c r="A42" s="271">
        <v>39</v>
      </c>
      <c r="B42" s="270" t="s">
        <v>518</v>
      </c>
      <c r="C42" s="61">
        <v>16</v>
      </c>
      <c r="D42" s="292">
        <v>668297826.31659985</v>
      </c>
      <c r="E42" s="292">
        <v>295899245.55839998</v>
      </c>
      <c r="F42" s="292">
        <v>389946619.38</v>
      </c>
    </row>
    <row r="43" spans="1:6" s="17" customFormat="1" ht="25.5" customHeight="1">
      <c r="A43" s="271">
        <v>40</v>
      </c>
      <c r="B43" s="270" t="s">
        <v>119</v>
      </c>
      <c r="C43" s="61">
        <v>11</v>
      </c>
      <c r="D43" s="292">
        <v>594491785.52200007</v>
      </c>
      <c r="E43" s="292">
        <v>68734533.970799997</v>
      </c>
      <c r="F43" s="292">
        <v>441925098.21285415</v>
      </c>
    </row>
    <row r="44" spans="1:6" s="13" customFormat="1" ht="59.25" customHeight="1">
      <c r="A44" s="623" t="s">
        <v>123</v>
      </c>
      <c r="B44" s="624"/>
      <c r="C44" s="273">
        <f>SUM(C4:C43)</f>
        <v>462</v>
      </c>
      <c r="D44" s="273">
        <f t="shared" ref="D44:F44" si="0">SUM(D4:D43)</f>
        <v>14028737199.182007</v>
      </c>
      <c r="E44" s="273">
        <f t="shared" si="0"/>
        <v>2506472327.1068196</v>
      </c>
      <c r="F44" s="273">
        <f t="shared" si="0"/>
        <v>8752817803.5786915</v>
      </c>
    </row>
    <row r="46" spans="1:6">
      <c r="A46" s="625" t="s">
        <v>2674</v>
      </c>
      <c r="B46" s="625"/>
      <c r="C46" s="625"/>
      <c r="D46" s="625"/>
      <c r="E46" s="625"/>
      <c r="F46" s="625"/>
    </row>
    <row r="47" spans="1:6" ht="21">
      <c r="B47" s="38"/>
      <c r="C47" s="38"/>
      <c r="D47" s="39"/>
      <c r="E47" s="40"/>
      <c r="F47" s="41"/>
    </row>
    <row r="48" spans="1:6" ht="21">
      <c r="B48" s="269"/>
      <c r="C48" s="621"/>
      <c r="D48" s="621"/>
      <c r="E48" s="622"/>
      <c r="F48" s="622"/>
    </row>
    <row r="49" spans="2:6" ht="21">
      <c r="B49" s="269"/>
      <c r="C49" s="622"/>
      <c r="D49" s="622"/>
      <c r="E49" s="622"/>
      <c r="F49" s="622"/>
    </row>
    <row r="50" spans="2:6" ht="15.75">
      <c r="B50" s="1"/>
      <c r="C50" s="1"/>
      <c r="D50" s="1"/>
      <c r="E50" s="1"/>
      <c r="F50" s="1"/>
    </row>
    <row r="51" spans="2:6">
      <c r="D51" s="536"/>
      <c r="E51" s="536"/>
      <c r="F51" s="536"/>
    </row>
  </sheetData>
  <autoFilter ref="B1:B44"/>
  <sortState ref="B5:F35">
    <sortCondition ref="B5:B35"/>
  </sortState>
  <mergeCells count="7">
    <mergeCell ref="A1:F2"/>
    <mergeCell ref="C48:D48"/>
    <mergeCell ref="C49:D49"/>
    <mergeCell ref="E48:F48"/>
    <mergeCell ref="E49:F49"/>
    <mergeCell ref="A44:B44"/>
    <mergeCell ref="A46:F46"/>
  </mergeCells>
  <pageMargins left="0.43307086614173229" right="0.31496062992125984" top="0.51181102362204722" bottom="0.31496062992125984"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608"/>
  <sheetViews>
    <sheetView view="pageBreakPreview" zoomScale="55" zoomScaleNormal="85" zoomScaleSheetLayoutView="55" zoomScalePageLayoutView="70" workbookViewId="0">
      <pane ySplit="4" topLeftCell="A588" activePane="bottomLeft" state="frozen"/>
      <selection pane="bottomLeft" activeCell="D613" sqref="D613"/>
    </sheetView>
  </sheetViews>
  <sheetFormatPr defaultRowHeight="15.75"/>
  <cols>
    <col min="1" max="1" width="6.140625" style="52" customWidth="1"/>
    <col min="2" max="2" width="30.7109375" style="52" bestFit="1" customWidth="1"/>
    <col min="3" max="3" width="64" style="57" customWidth="1"/>
    <col min="4" max="4" width="22.140625" style="52" customWidth="1"/>
    <col min="5" max="5" width="22.85546875" style="57" customWidth="1"/>
    <col min="6" max="6" width="16.140625" style="52" customWidth="1"/>
    <col min="7" max="7" width="14.7109375" style="52" customWidth="1"/>
    <col min="8" max="15" width="27.28515625" style="143" customWidth="1"/>
    <col min="16" max="16" width="32.140625" style="57" customWidth="1"/>
    <col min="17" max="20" width="0" style="2" hidden="1" customWidth="1"/>
    <col min="21" max="21" width="9.140625" style="2"/>
    <col min="22" max="29" width="21.7109375" style="2" customWidth="1"/>
    <col min="30" max="16384" width="9.140625" style="2"/>
  </cols>
  <sheetData>
    <row r="1" spans="1:29" ht="32.25" customHeight="1">
      <c r="A1" s="660" t="s">
        <v>2065</v>
      </c>
      <c r="B1" s="660"/>
      <c r="C1" s="660"/>
      <c r="D1" s="660"/>
      <c r="E1" s="660"/>
      <c r="F1" s="660"/>
      <c r="G1" s="660"/>
      <c r="H1" s="660"/>
      <c r="I1" s="660"/>
      <c r="J1" s="660"/>
      <c r="K1" s="660"/>
      <c r="L1" s="660"/>
      <c r="M1" s="660"/>
      <c r="N1" s="660"/>
      <c r="O1" s="660"/>
      <c r="P1" s="660"/>
    </row>
    <row r="2" spans="1:29" ht="15" customHeight="1">
      <c r="A2" s="660"/>
      <c r="B2" s="660"/>
      <c r="C2" s="660"/>
      <c r="D2" s="660"/>
      <c r="E2" s="660"/>
      <c r="F2" s="660"/>
      <c r="G2" s="660"/>
      <c r="H2" s="660"/>
      <c r="I2" s="660"/>
      <c r="J2" s="660"/>
      <c r="K2" s="660"/>
      <c r="L2" s="660"/>
      <c r="M2" s="660"/>
      <c r="N2" s="660"/>
      <c r="O2" s="660"/>
      <c r="P2" s="660"/>
    </row>
    <row r="3" spans="1:29" s="42" customFormat="1" ht="42" customHeight="1">
      <c r="A3" s="661" t="s">
        <v>0</v>
      </c>
      <c r="B3" s="662" t="s">
        <v>1</v>
      </c>
      <c r="C3" s="662" t="s">
        <v>2</v>
      </c>
      <c r="D3" s="662" t="s">
        <v>3</v>
      </c>
      <c r="E3" s="662" t="s">
        <v>4</v>
      </c>
      <c r="F3" s="663" t="s">
        <v>5</v>
      </c>
      <c r="G3" s="663"/>
      <c r="H3" s="664" t="s">
        <v>6</v>
      </c>
      <c r="I3" s="665" t="s">
        <v>7</v>
      </c>
      <c r="J3" s="662" t="s">
        <v>8</v>
      </c>
      <c r="K3" s="662"/>
      <c r="L3" s="662" t="s">
        <v>11</v>
      </c>
      <c r="M3" s="662"/>
      <c r="N3" s="662"/>
      <c r="O3" s="662"/>
      <c r="P3" s="662" t="s">
        <v>16</v>
      </c>
    </row>
    <row r="4" spans="1:29" s="42" customFormat="1" ht="38.25" customHeight="1">
      <c r="A4" s="573"/>
      <c r="B4" s="574"/>
      <c r="C4" s="574"/>
      <c r="D4" s="574"/>
      <c r="E4" s="574"/>
      <c r="F4" s="110" t="s">
        <v>17</v>
      </c>
      <c r="G4" s="110" t="s">
        <v>18</v>
      </c>
      <c r="H4" s="576"/>
      <c r="I4" s="577"/>
      <c r="J4" s="110" t="s">
        <v>9</v>
      </c>
      <c r="K4" s="110" t="s">
        <v>10</v>
      </c>
      <c r="L4" s="110" t="s">
        <v>12</v>
      </c>
      <c r="M4" s="110" t="s">
        <v>13</v>
      </c>
      <c r="N4" s="110" t="s">
        <v>14</v>
      </c>
      <c r="O4" s="110" t="s">
        <v>15</v>
      </c>
      <c r="P4" s="574"/>
    </row>
    <row r="5" spans="1:29" ht="13.5" customHeight="1">
      <c r="A5" s="671"/>
      <c r="B5" s="671"/>
      <c r="C5" s="671"/>
      <c r="D5" s="671"/>
      <c r="E5" s="671"/>
      <c r="F5" s="671"/>
      <c r="G5" s="671"/>
      <c r="H5" s="671"/>
      <c r="I5" s="671"/>
      <c r="J5" s="671"/>
      <c r="K5" s="671"/>
      <c r="L5" s="671"/>
      <c r="M5" s="671"/>
      <c r="N5" s="671"/>
      <c r="O5" s="671"/>
      <c r="P5" s="671"/>
    </row>
    <row r="6" spans="1:29" ht="45" customHeight="1">
      <c r="A6" s="561" t="s">
        <v>81</v>
      </c>
      <c r="B6" s="561"/>
      <c r="C6" s="561"/>
      <c r="D6" s="561"/>
      <c r="E6" s="561"/>
      <c r="F6" s="561"/>
      <c r="G6" s="561"/>
      <c r="H6" s="561"/>
      <c r="I6" s="561"/>
      <c r="J6" s="561"/>
      <c r="K6" s="561"/>
      <c r="L6" s="561"/>
      <c r="M6" s="561"/>
      <c r="N6" s="561"/>
      <c r="O6" s="561"/>
      <c r="P6" s="561"/>
    </row>
    <row r="7" spans="1:29" ht="38.25">
      <c r="A7" s="115">
        <v>1</v>
      </c>
      <c r="B7" s="355" t="s">
        <v>2597</v>
      </c>
      <c r="C7" s="363" t="s">
        <v>2066</v>
      </c>
      <c r="D7" s="65" t="s">
        <v>267</v>
      </c>
      <c r="E7" s="148" t="s">
        <v>2067</v>
      </c>
      <c r="F7" s="65">
        <v>2015</v>
      </c>
      <c r="G7" s="115" t="s">
        <v>2068</v>
      </c>
      <c r="H7" s="150">
        <v>14605355</v>
      </c>
      <c r="I7" s="150">
        <v>4754118</v>
      </c>
      <c r="J7" s="150">
        <v>607853</v>
      </c>
      <c r="K7" s="150">
        <v>607853</v>
      </c>
      <c r="L7" s="150">
        <v>151963.25</v>
      </c>
      <c r="M7" s="150">
        <v>151963.25</v>
      </c>
      <c r="N7" s="150">
        <v>151963.25</v>
      </c>
      <c r="O7" s="150">
        <v>151963.25</v>
      </c>
      <c r="P7" s="75"/>
      <c r="V7" s="149"/>
      <c r="W7" s="149"/>
      <c r="X7" s="149"/>
      <c r="Y7" s="149"/>
      <c r="Z7" s="149"/>
      <c r="AA7" s="149"/>
      <c r="AB7" s="149"/>
      <c r="AC7" s="149"/>
    </row>
    <row r="8" spans="1:29" ht="63">
      <c r="A8" s="115">
        <v>2</v>
      </c>
      <c r="B8" s="355" t="s">
        <v>2597</v>
      </c>
      <c r="C8" s="363" t="s">
        <v>2069</v>
      </c>
      <c r="D8" s="65" t="s">
        <v>266</v>
      </c>
      <c r="E8" s="65" t="s">
        <v>2070</v>
      </c>
      <c r="F8" s="65">
        <v>2016</v>
      </c>
      <c r="G8" s="115" t="s">
        <v>2068</v>
      </c>
      <c r="H8" s="150">
        <v>4655337</v>
      </c>
      <c r="I8" s="150">
        <v>1599247</v>
      </c>
      <c r="J8" s="150">
        <v>302471.33721000003</v>
      </c>
      <c r="K8" s="150">
        <v>302471.33721000003</v>
      </c>
      <c r="L8" s="150">
        <v>75617.834302500007</v>
      </c>
      <c r="M8" s="150">
        <v>75617.834302500007</v>
      </c>
      <c r="N8" s="150">
        <v>75617.834302500007</v>
      </c>
      <c r="O8" s="150">
        <v>75617.834302500007</v>
      </c>
      <c r="P8" s="75"/>
      <c r="V8" s="149"/>
      <c r="W8" s="149"/>
      <c r="X8" s="149"/>
      <c r="Y8" s="149"/>
      <c r="Z8" s="149"/>
      <c r="AA8" s="149"/>
      <c r="AB8" s="149"/>
      <c r="AC8" s="149"/>
    </row>
    <row r="9" spans="1:29" ht="51">
      <c r="A9" s="115">
        <v>3</v>
      </c>
      <c r="B9" s="355" t="s">
        <v>2597</v>
      </c>
      <c r="C9" s="363" t="s">
        <v>2071</v>
      </c>
      <c r="D9" s="65" t="s">
        <v>255</v>
      </c>
      <c r="E9" s="148" t="s">
        <v>2072</v>
      </c>
      <c r="F9" s="65" t="s">
        <v>2073</v>
      </c>
      <c r="G9" s="115" t="s">
        <v>2074</v>
      </c>
      <c r="H9" s="150">
        <v>20823499</v>
      </c>
      <c r="I9" s="150">
        <v>3494293</v>
      </c>
      <c r="J9" s="150">
        <v>90461</v>
      </c>
      <c r="K9" s="150">
        <v>90461</v>
      </c>
      <c r="L9" s="150">
        <v>22615.25</v>
      </c>
      <c r="M9" s="150">
        <v>22615.25</v>
      </c>
      <c r="N9" s="150">
        <v>22615.25</v>
      </c>
      <c r="O9" s="150">
        <v>22615.25</v>
      </c>
      <c r="P9" s="75"/>
      <c r="V9" s="149"/>
      <c r="W9" s="149"/>
      <c r="X9" s="149"/>
      <c r="Y9" s="149"/>
      <c r="Z9" s="149"/>
      <c r="AA9" s="149"/>
      <c r="AB9" s="149"/>
      <c r="AC9" s="149"/>
    </row>
    <row r="10" spans="1:29" ht="51">
      <c r="A10" s="115">
        <v>4</v>
      </c>
      <c r="B10" s="355" t="s">
        <v>2597</v>
      </c>
      <c r="C10" s="363" t="s">
        <v>82</v>
      </c>
      <c r="D10" s="65" t="s">
        <v>256</v>
      </c>
      <c r="E10" s="148" t="s">
        <v>2075</v>
      </c>
      <c r="F10" s="65" t="s">
        <v>2076</v>
      </c>
      <c r="G10" s="115" t="s">
        <v>1675</v>
      </c>
      <c r="H10" s="150">
        <v>19197517</v>
      </c>
      <c r="I10" s="150">
        <v>4532818</v>
      </c>
      <c r="J10" s="150">
        <v>1382678.3248399999</v>
      </c>
      <c r="K10" s="150">
        <v>1382678.3248399999</v>
      </c>
      <c r="L10" s="150">
        <v>345669.58120999997</v>
      </c>
      <c r="M10" s="150">
        <v>345669.58120999997</v>
      </c>
      <c r="N10" s="150">
        <v>345669.58120999997</v>
      </c>
      <c r="O10" s="150">
        <v>345669.58120999997</v>
      </c>
      <c r="P10" s="75"/>
      <c r="V10" s="149"/>
      <c r="W10" s="149"/>
      <c r="X10" s="149"/>
      <c r="Y10" s="149"/>
      <c r="Z10" s="149"/>
      <c r="AA10" s="149"/>
      <c r="AB10" s="149"/>
      <c r="AC10" s="149"/>
    </row>
    <row r="11" spans="1:29" ht="51">
      <c r="A11" s="115">
        <v>5</v>
      </c>
      <c r="B11" s="355" t="s">
        <v>2597</v>
      </c>
      <c r="C11" s="363" t="s">
        <v>2077</v>
      </c>
      <c r="D11" s="65" t="s">
        <v>257</v>
      </c>
      <c r="E11" s="148" t="s">
        <v>2078</v>
      </c>
      <c r="F11" s="65" t="s">
        <v>2079</v>
      </c>
      <c r="G11" s="115" t="s">
        <v>1713</v>
      </c>
      <c r="H11" s="150">
        <v>10653256</v>
      </c>
      <c r="I11" s="150">
        <v>2383362</v>
      </c>
      <c r="J11" s="150">
        <v>539146.81189000001</v>
      </c>
      <c r="K11" s="150">
        <v>539146.81189000001</v>
      </c>
      <c r="L11" s="150">
        <v>134786.7029725</v>
      </c>
      <c r="M11" s="150">
        <v>134786.7029725</v>
      </c>
      <c r="N11" s="150">
        <v>134786.7029725</v>
      </c>
      <c r="O11" s="150">
        <v>134786.7029725</v>
      </c>
      <c r="P11" s="96"/>
      <c r="V11" s="149"/>
      <c r="W11" s="149"/>
      <c r="X11" s="149"/>
      <c r="Y11" s="149"/>
      <c r="Z11" s="149"/>
      <c r="AA11" s="149"/>
      <c r="AB11" s="149"/>
      <c r="AC11" s="149"/>
    </row>
    <row r="12" spans="1:29" ht="51">
      <c r="A12" s="115">
        <v>6</v>
      </c>
      <c r="B12" s="355" t="s">
        <v>2597</v>
      </c>
      <c r="C12" s="363" t="s">
        <v>2080</v>
      </c>
      <c r="D12" s="65" t="s">
        <v>258</v>
      </c>
      <c r="E12" s="148" t="s">
        <v>2081</v>
      </c>
      <c r="F12" s="65" t="s">
        <v>2079</v>
      </c>
      <c r="G12" s="115" t="s">
        <v>1675</v>
      </c>
      <c r="H12" s="150">
        <v>20149062</v>
      </c>
      <c r="I12" s="150">
        <v>3462213</v>
      </c>
      <c r="J12" s="150">
        <v>1948365.3668800001</v>
      </c>
      <c r="K12" s="150">
        <v>1948365.3668800001</v>
      </c>
      <c r="L12" s="150">
        <v>487091.34172000003</v>
      </c>
      <c r="M12" s="150">
        <v>487091.34172000003</v>
      </c>
      <c r="N12" s="150">
        <v>487091.34172000003</v>
      </c>
      <c r="O12" s="150">
        <v>487091.34172000003</v>
      </c>
      <c r="P12" s="96"/>
      <c r="V12" s="149"/>
      <c r="W12" s="149"/>
      <c r="X12" s="149"/>
      <c r="Y12" s="149"/>
      <c r="Z12" s="149"/>
      <c r="AA12" s="149"/>
      <c r="AB12" s="149"/>
      <c r="AC12" s="149"/>
    </row>
    <row r="13" spans="1:29" ht="51">
      <c r="A13" s="115">
        <v>7</v>
      </c>
      <c r="B13" s="355" t="s">
        <v>2597</v>
      </c>
      <c r="C13" s="363" t="s">
        <v>2082</v>
      </c>
      <c r="D13" s="65" t="s">
        <v>259</v>
      </c>
      <c r="E13" s="148" t="s">
        <v>2083</v>
      </c>
      <c r="F13" s="65" t="s">
        <v>2079</v>
      </c>
      <c r="G13" s="115" t="s">
        <v>1713</v>
      </c>
      <c r="H13" s="150">
        <v>18346493</v>
      </c>
      <c r="I13" s="150">
        <v>476970</v>
      </c>
      <c r="J13" s="150">
        <v>1780564.5351</v>
      </c>
      <c r="K13" s="150">
        <v>1780564.5351</v>
      </c>
      <c r="L13" s="150">
        <v>445141.13377499999</v>
      </c>
      <c r="M13" s="150">
        <v>445141.13377499999</v>
      </c>
      <c r="N13" s="150">
        <v>445141.13377499999</v>
      </c>
      <c r="O13" s="150">
        <v>445141.13377499999</v>
      </c>
      <c r="P13" s="75"/>
      <c r="V13" s="149"/>
      <c r="W13" s="149"/>
      <c r="X13" s="149"/>
      <c r="Y13" s="149"/>
      <c r="Z13" s="149"/>
      <c r="AA13" s="149"/>
      <c r="AB13" s="149"/>
      <c r="AC13" s="149"/>
    </row>
    <row r="14" spans="1:29" ht="51">
      <c r="A14" s="115">
        <v>8</v>
      </c>
      <c r="B14" s="355" t="s">
        <v>2597</v>
      </c>
      <c r="C14" s="363" t="s">
        <v>2084</v>
      </c>
      <c r="D14" s="65" t="s">
        <v>260</v>
      </c>
      <c r="E14" s="148" t="s">
        <v>2085</v>
      </c>
      <c r="F14" s="65" t="s">
        <v>2079</v>
      </c>
      <c r="G14" s="115" t="s">
        <v>1713</v>
      </c>
      <c r="H14" s="150">
        <v>14428092</v>
      </c>
      <c r="I14" s="150">
        <v>3379735</v>
      </c>
      <c r="J14" s="150">
        <v>2569112.7599411998</v>
      </c>
      <c r="K14" s="150">
        <v>2569112.7599411998</v>
      </c>
      <c r="L14" s="150">
        <v>642278.18998529995</v>
      </c>
      <c r="M14" s="150">
        <v>642278.18998529995</v>
      </c>
      <c r="N14" s="150">
        <v>642278.18998529995</v>
      </c>
      <c r="O14" s="150">
        <v>642278.18998529995</v>
      </c>
      <c r="P14" s="75"/>
      <c r="V14" s="149"/>
      <c r="W14" s="149"/>
      <c r="X14" s="149"/>
      <c r="Y14" s="149"/>
      <c r="Z14" s="149"/>
      <c r="AA14" s="149"/>
      <c r="AB14" s="149"/>
      <c r="AC14" s="149"/>
    </row>
    <row r="15" spans="1:29" ht="63">
      <c r="A15" s="115">
        <v>9</v>
      </c>
      <c r="B15" s="355" t="s">
        <v>2597</v>
      </c>
      <c r="C15" s="363" t="s">
        <v>2086</v>
      </c>
      <c r="D15" s="65" t="s">
        <v>261</v>
      </c>
      <c r="E15" s="65" t="s">
        <v>2087</v>
      </c>
      <c r="F15" s="65" t="s">
        <v>2079</v>
      </c>
      <c r="G15" s="115" t="s">
        <v>1675</v>
      </c>
      <c r="H15" s="150">
        <v>31521386</v>
      </c>
      <c r="I15" s="150">
        <v>334946</v>
      </c>
      <c r="J15" s="150">
        <v>2753056</v>
      </c>
      <c r="K15" s="150">
        <v>2753056</v>
      </c>
      <c r="L15" s="150">
        <v>688264</v>
      </c>
      <c r="M15" s="150">
        <v>688264</v>
      </c>
      <c r="N15" s="150">
        <v>688264</v>
      </c>
      <c r="O15" s="150">
        <v>688264</v>
      </c>
      <c r="P15" s="75"/>
      <c r="V15" s="149"/>
      <c r="W15" s="149"/>
      <c r="X15" s="149"/>
      <c r="Y15" s="149"/>
      <c r="Z15" s="149"/>
      <c r="AA15" s="149"/>
      <c r="AB15" s="149"/>
      <c r="AC15" s="149"/>
    </row>
    <row r="16" spans="1:29" ht="66.75" customHeight="1">
      <c r="A16" s="115">
        <v>10</v>
      </c>
      <c r="B16" s="355" t="s">
        <v>2597</v>
      </c>
      <c r="C16" s="363" t="s">
        <v>2088</v>
      </c>
      <c r="D16" s="65" t="s">
        <v>262</v>
      </c>
      <c r="E16" s="65" t="s">
        <v>793</v>
      </c>
      <c r="F16" s="65" t="s">
        <v>1707</v>
      </c>
      <c r="G16" s="115" t="s">
        <v>1713</v>
      </c>
      <c r="H16" s="150">
        <v>7085330</v>
      </c>
      <c r="I16" s="150">
        <v>590675</v>
      </c>
      <c r="J16" s="150">
        <v>44182</v>
      </c>
      <c r="K16" s="150">
        <v>44182</v>
      </c>
      <c r="L16" s="150">
        <v>11045.5</v>
      </c>
      <c r="M16" s="150">
        <v>11045.5</v>
      </c>
      <c r="N16" s="150">
        <v>11045.5</v>
      </c>
      <c r="O16" s="150">
        <v>11045.5</v>
      </c>
      <c r="P16" s="75"/>
      <c r="V16" s="149"/>
      <c r="W16" s="149"/>
      <c r="X16" s="149"/>
      <c r="Y16" s="149"/>
      <c r="Z16" s="149"/>
      <c r="AA16" s="149"/>
      <c r="AB16" s="149"/>
      <c r="AC16" s="149"/>
    </row>
    <row r="17" spans="1:29" ht="51">
      <c r="A17" s="115">
        <v>11</v>
      </c>
      <c r="B17" s="355" t="s">
        <v>2597</v>
      </c>
      <c r="C17" s="363" t="s">
        <v>2089</v>
      </c>
      <c r="D17" s="65" t="s">
        <v>263</v>
      </c>
      <c r="E17" s="148" t="s">
        <v>2090</v>
      </c>
      <c r="F17" s="65" t="s">
        <v>1707</v>
      </c>
      <c r="G17" s="115" t="s">
        <v>1713</v>
      </c>
      <c r="H17" s="150">
        <v>1630240</v>
      </c>
      <c r="I17" s="150">
        <v>0</v>
      </c>
      <c r="J17" s="150">
        <v>1</v>
      </c>
      <c r="K17" s="150">
        <v>1</v>
      </c>
      <c r="L17" s="150">
        <v>0.25</v>
      </c>
      <c r="M17" s="150">
        <v>0.25</v>
      </c>
      <c r="N17" s="150">
        <v>0.25</v>
      </c>
      <c r="O17" s="150">
        <v>0.25</v>
      </c>
      <c r="P17" s="96"/>
      <c r="V17" s="149"/>
      <c r="W17" s="149"/>
      <c r="X17" s="149"/>
      <c r="Y17" s="149"/>
      <c r="Z17" s="149"/>
      <c r="AA17" s="149"/>
      <c r="AB17" s="149"/>
      <c r="AC17" s="149"/>
    </row>
    <row r="18" spans="1:29" ht="63">
      <c r="A18" s="115">
        <v>12</v>
      </c>
      <c r="B18" s="355" t="s">
        <v>2597</v>
      </c>
      <c r="C18" s="363" t="s">
        <v>2091</v>
      </c>
      <c r="D18" s="65" t="s">
        <v>264</v>
      </c>
      <c r="E18" s="65" t="s">
        <v>2092</v>
      </c>
      <c r="F18" s="65" t="s">
        <v>1707</v>
      </c>
      <c r="G18" s="115" t="s">
        <v>1713</v>
      </c>
      <c r="H18" s="150">
        <v>28723621</v>
      </c>
      <c r="I18" s="150">
        <v>987679</v>
      </c>
      <c r="J18" s="150">
        <v>2597291.1309699998</v>
      </c>
      <c r="K18" s="150">
        <v>2597291.1309699998</v>
      </c>
      <c r="L18" s="150">
        <v>649322.78274249996</v>
      </c>
      <c r="M18" s="150">
        <v>649322.78274249996</v>
      </c>
      <c r="N18" s="150">
        <v>649322.78274249996</v>
      </c>
      <c r="O18" s="150">
        <v>649322.78274249996</v>
      </c>
      <c r="P18" s="96"/>
      <c r="V18" s="149"/>
      <c r="W18" s="149"/>
      <c r="X18" s="149"/>
      <c r="Y18" s="149"/>
      <c r="Z18" s="149"/>
      <c r="AA18" s="149"/>
      <c r="AB18" s="149"/>
      <c r="AC18" s="149"/>
    </row>
    <row r="19" spans="1:29" ht="63.75">
      <c r="A19" s="115">
        <v>13</v>
      </c>
      <c r="B19" s="355" t="s">
        <v>2597</v>
      </c>
      <c r="C19" s="363" t="s">
        <v>2093</v>
      </c>
      <c r="D19" s="65" t="s">
        <v>265</v>
      </c>
      <c r="E19" s="148" t="s">
        <v>2094</v>
      </c>
      <c r="F19" s="65" t="s">
        <v>2095</v>
      </c>
      <c r="G19" s="115" t="s">
        <v>1713</v>
      </c>
      <c r="H19" s="150">
        <v>32732162</v>
      </c>
      <c r="I19" s="150">
        <v>0</v>
      </c>
      <c r="J19" s="150">
        <v>3</v>
      </c>
      <c r="K19" s="150">
        <v>3</v>
      </c>
      <c r="L19" s="150">
        <v>0.75</v>
      </c>
      <c r="M19" s="150">
        <v>0.75</v>
      </c>
      <c r="N19" s="150">
        <v>0.75</v>
      </c>
      <c r="O19" s="150">
        <v>0.75</v>
      </c>
      <c r="P19" s="75"/>
      <c r="V19" s="149"/>
      <c r="W19" s="149"/>
      <c r="X19" s="149"/>
      <c r="Y19" s="149"/>
      <c r="Z19" s="149"/>
      <c r="AA19" s="149"/>
      <c r="AB19" s="149"/>
      <c r="AC19" s="149"/>
    </row>
    <row r="20" spans="1:29" ht="37.5">
      <c r="A20" s="115">
        <v>14</v>
      </c>
      <c r="B20" s="355" t="s">
        <v>2597</v>
      </c>
      <c r="C20" s="363" t="s">
        <v>2096</v>
      </c>
      <c r="D20" s="65" t="s">
        <v>265</v>
      </c>
      <c r="E20" s="148" t="s">
        <v>2097</v>
      </c>
      <c r="F20" s="65" t="s">
        <v>2095</v>
      </c>
      <c r="G20" s="115" t="s">
        <v>1675</v>
      </c>
      <c r="H20" s="150">
        <v>1920405</v>
      </c>
      <c r="I20" s="150">
        <v>0</v>
      </c>
      <c r="J20" s="150">
        <v>1</v>
      </c>
      <c r="K20" s="150">
        <v>1</v>
      </c>
      <c r="L20" s="150">
        <v>0.25</v>
      </c>
      <c r="M20" s="150">
        <v>0.25</v>
      </c>
      <c r="N20" s="150">
        <v>0.25</v>
      </c>
      <c r="O20" s="150">
        <v>0.25</v>
      </c>
      <c r="P20" s="75"/>
      <c r="V20" s="149"/>
      <c r="W20" s="149"/>
      <c r="X20" s="149"/>
      <c r="Y20" s="149"/>
      <c r="Z20" s="149"/>
      <c r="AA20" s="149"/>
      <c r="AB20" s="149"/>
      <c r="AC20" s="149"/>
    </row>
    <row r="21" spans="1:29" ht="45" customHeight="1">
      <c r="A21" s="115">
        <v>15</v>
      </c>
      <c r="B21" s="355" t="s">
        <v>24</v>
      </c>
      <c r="C21" s="363" t="s">
        <v>2098</v>
      </c>
      <c r="D21" s="65" t="s">
        <v>796</v>
      </c>
      <c r="E21" s="148" t="s">
        <v>2099</v>
      </c>
      <c r="F21" s="65" t="s">
        <v>1707</v>
      </c>
      <c r="G21" s="115" t="s">
        <v>2068</v>
      </c>
      <c r="H21" s="150">
        <v>944000</v>
      </c>
      <c r="I21" s="150">
        <v>0</v>
      </c>
      <c r="J21" s="150">
        <v>1</v>
      </c>
      <c r="K21" s="150">
        <v>1</v>
      </c>
      <c r="L21" s="150">
        <v>0.25</v>
      </c>
      <c r="M21" s="150">
        <v>0.25</v>
      </c>
      <c r="N21" s="150">
        <v>0.25</v>
      </c>
      <c r="O21" s="150">
        <v>0.25</v>
      </c>
      <c r="P21" s="75"/>
      <c r="V21" s="149"/>
      <c r="W21" s="149"/>
      <c r="X21" s="149"/>
      <c r="Y21" s="149"/>
      <c r="Z21" s="149"/>
      <c r="AA21" s="149"/>
      <c r="AB21" s="149"/>
      <c r="AC21" s="149"/>
    </row>
    <row r="22" spans="1:29" ht="45" customHeight="1">
      <c r="A22" s="115">
        <v>16</v>
      </c>
      <c r="B22" s="355" t="s">
        <v>24</v>
      </c>
      <c r="C22" s="363" t="s">
        <v>2100</v>
      </c>
      <c r="D22" s="65" t="s">
        <v>268</v>
      </c>
      <c r="E22" s="65" t="s">
        <v>794</v>
      </c>
      <c r="F22" s="65" t="s">
        <v>2095</v>
      </c>
      <c r="G22" s="115" t="s">
        <v>2068</v>
      </c>
      <c r="H22" s="150">
        <v>5708003</v>
      </c>
      <c r="I22" s="150">
        <v>4304345</v>
      </c>
      <c r="J22" s="150">
        <v>927435.93672</v>
      </c>
      <c r="K22" s="150">
        <v>927435.93672</v>
      </c>
      <c r="L22" s="150">
        <v>231858.98418</v>
      </c>
      <c r="M22" s="150">
        <v>231858.98418</v>
      </c>
      <c r="N22" s="150">
        <v>231858.98418</v>
      </c>
      <c r="O22" s="150">
        <v>231858.98418</v>
      </c>
      <c r="P22" s="75"/>
      <c r="V22" s="149"/>
      <c r="W22" s="149"/>
      <c r="X22" s="149"/>
      <c r="Y22" s="149"/>
      <c r="Z22" s="149"/>
      <c r="AA22" s="149"/>
      <c r="AB22" s="149"/>
      <c r="AC22" s="149"/>
    </row>
    <row r="23" spans="1:29" ht="45" customHeight="1">
      <c r="A23" s="115">
        <v>17</v>
      </c>
      <c r="B23" s="355" t="s">
        <v>24</v>
      </c>
      <c r="C23" s="363" t="s">
        <v>2101</v>
      </c>
      <c r="D23" s="65" t="s">
        <v>141</v>
      </c>
      <c r="E23" s="65" t="s">
        <v>795</v>
      </c>
      <c r="F23" s="65" t="s">
        <v>269</v>
      </c>
      <c r="G23" s="115" t="s">
        <v>2068</v>
      </c>
      <c r="H23" s="150">
        <v>260000</v>
      </c>
      <c r="I23" s="150">
        <v>230380</v>
      </c>
      <c r="J23" s="150">
        <v>28595</v>
      </c>
      <c r="K23" s="150">
        <v>28595</v>
      </c>
      <c r="L23" s="150">
        <v>7148.75</v>
      </c>
      <c r="M23" s="150">
        <v>7148.75</v>
      </c>
      <c r="N23" s="150">
        <v>7148.75</v>
      </c>
      <c r="O23" s="150">
        <v>7148.75</v>
      </c>
      <c r="P23" s="65"/>
      <c r="V23" s="149"/>
      <c r="W23" s="149"/>
      <c r="X23" s="149"/>
      <c r="Y23" s="149"/>
      <c r="Z23" s="149"/>
      <c r="AA23" s="149"/>
      <c r="AB23" s="149"/>
      <c r="AC23" s="149"/>
    </row>
    <row r="24" spans="1:29" ht="45" customHeight="1">
      <c r="A24" s="551" t="s">
        <v>20</v>
      </c>
      <c r="B24" s="551"/>
      <c r="C24" s="551"/>
      <c r="D24" s="551"/>
      <c r="E24" s="551"/>
      <c r="F24" s="551"/>
      <c r="G24" s="551"/>
      <c r="H24" s="151">
        <f t="shared" ref="H24:O24" si="0">SUM(H7:H23)</f>
        <v>233383758</v>
      </c>
      <c r="I24" s="152">
        <f t="shared" si="0"/>
        <v>30530781</v>
      </c>
      <c r="J24" s="151">
        <f t="shared" si="0"/>
        <v>15571219.203551199</v>
      </c>
      <c r="K24" s="151">
        <f t="shared" si="0"/>
        <v>15571219.203551199</v>
      </c>
      <c r="L24" s="151">
        <f t="shared" si="0"/>
        <v>3892804.8008877998</v>
      </c>
      <c r="M24" s="151">
        <f t="shared" si="0"/>
        <v>3892804.8008877998</v>
      </c>
      <c r="N24" s="151">
        <f t="shared" si="0"/>
        <v>3892804.8008877998</v>
      </c>
      <c r="O24" s="151">
        <f t="shared" si="0"/>
        <v>3892804.8008877998</v>
      </c>
      <c r="P24" s="60"/>
      <c r="V24" s="149"/>
      <c r="W24" s="149"/>
      <c r="X24" s="149"/>
      <c r="Y24" s="149"/>
      <c r="Z24" s="149"/>
      <c r="AA24" s="149"/>
      <c r="AB24" s="149"/>
      <c r="AC24" s="149"/>
    </row>
    <row r="25" spans="1:29" ht="45" customHeight="1">
      <c r="A25" s="153"/>
      <c r="B25" s="154"/>
      <c r="C25" s="154"/>
      <c r="D25" s="154"/>
      <c r="E25" s="154"/>
      <c r="F25" s="154"/>
      <c r="G25" s="154"/>
      <c r="P25" s="155"/>
      <c r="V25" s="143"/>
    </row>
    <row r="26" spans="1:29" ht="45" customHeight="1">
      <c r="A26" s="560" t="s">
        <v>87</v>
      </c>
      <c r="B26" s="560"/>
      <c r="C26" s="560"/>
      <c r="D26" s="560"/>
      <c r="E26" s="560"/>
      <c r="F26" s="560"/>
      <c r="G26" s="560"/>
      <c r="H26" s="560"/>
      <c r="I26" s="560"/>
      <c r="J26" s="560"/>
      <c r="K26" s="560"/>
      <c r="L26" s="560"/>
      <c r="M26" s="560"/>
      <c r="N26" s="560"/>
      <c r="O26" s="560"/>
      <c r="P26" s="560"/>
    </row>
    <row r="27" spans="1:29" ht="45" customHeight="1">
      <c r="A27" s="115">
        <v>1</v>
      </c>
      <c r="B27" s="347" t="s">
        <v>24</v>
      </c>
      <c r="C27" s="347" t="s">
        <v>798</v>
      </c>
      <c r="D27" s="65" t="s">
        <v>23</v>
      </c>
      <c r="E27" s="148" t="s">
        <v>273</v>
      </c>
      <c r="F27" s="115">
        <v>2017</v>
      </c>
      <c r="G27" s="115">
        <v>2027</v>
      </c>
      <c r="H27" s="85">
        <v>37170118</v>
      </c>
      <c r="I27" s="68">
        <v>16054035</v>
      </c>
      <c r="J27" s="85">
        <v>3676086</v>
      </c>
      <c r="K27" s="85">
        <v>477891.18</v>
      </c>
      <c r="L27" s="85">
        <v>808738.92</v>
      </c>
      <c r="M27" s="85">
        <v>1102825.8</v>
      </c>
      <c r="N27" s="85">
        <v>1286630.0999999999</v>
      </c>
      <c r="O27" s="85"/>
      <c r="P27" s="65"/>
    </row>
    <row r="28" spans="1:29" ht="45" customHeight="1">
      <c r="A28" s="115">
        <v>2</v>
      </c>
      <c r="B28" s="347" t="s">
        <v>24</v>
      </c>
      <c r="C28" s="347" t="s">
        <v>274</v>
      </c>
      <c r="D28" s="65" t="s">
        <v>23</v>
      </c>
      <c r="E28" s="148" t="s">
        <v>799</v>
      </c>
      <c r="F28" s="115">
        <v>2017</v>
      </c>
      <c r="G28" s="115">
        <v>2027</v>
      </c>
      <c r="H28" s="85">
        <v>67931315</v>
      </c>
      <c r="I28" s="68">
        <v>17297140</v>
      </c>
      <c r="J28" s="85">
        <v>3802636</v>
      </c>
      <c r="K28" s="85">
        <v>494342.68</v>
      </c>
      <c r="L28" s="85">
        <v>836579.92</v>
      </c>
      <c r="M28" s="85">
        <v>1140790.8</v>
      </c>
      <c r="N28" s="85">
        <v>1330922.5999999999</v>
      </c>
      <c r="O28" s="85"/>
      <c r="P28" s="65"/>
    </row>
    <row r="29" spans="1:29" ht="45" customHeight="1">
      <c r="A29" s="115">
        <v>3</v>
      </c>
      <c r="B29" s="347" t="s">
        <v>24</v>
      </c>
      <c r="C29" s="347" t="s">
        <v>275</v>
      </c>
      <c r="D29" s="65" t="s">
        <v>23</v>
      </c>
      <c r="E29" s="148" t="s">
        <v>277</v>
      </c>
      <c r="F29" s="115">
        <v>2017</v>
      </c>
      <c r="G29" s="115">
        <v>2027</v>
      </c>
      <c r="H29" s="85">
        <v>8490998.4299999997</v>
      </c>
      <c r="I29" s="68">
        <v>1732166.75</v>
      </c>
      <c r="J29" s="85">
        <v>3157132.2</v>
      </c>
      <c r="K29" s="85">
        <v>410427.18600000005</v>
      </c>
      <c r="L29" s="85">
        <v>694569.08400000003</v>
      </c>
      <c r="M29" s="85">
        <v>947139.66</v>
      </c>
      <c r="N29" s="85">
        <v>1104996.27</v>
      </c>
      <c r="O29" s="85"/>
      <c r="P29" s="65"/>
    </row>
    <row r="30" spans="1:29" ht="45" customHeight="1">
      <c r="A30" s="115">
        <v>4</v>
      </c>
      <c r="B30" s="347" t="s">
        <v>24</v>
      </c>
      <c r="C30" s="347" t="s">
        <v>276</v>
      </c>
      <c r="D30" s="65" t="s">
        <v>23</v>
      </c>
      <c r="E30" s="148" t="s">
        <v>276</v>
      </c>
      <c r="F30" s="115">
        <v>2017</v>
      </c>
      <c r="G30" s="115">
        <v>2027</v>
      </c>
      <c r="H30" s="85">
        <v>685700</v>
      </c>
      <c r="I30" s="68">
        <v>22000</v>
      </c>
      <c r="J30" s="85">
        <v>12200</v>
      </c>
      <c r="K30" s="85">
        <v>1586</v>
      </c>
      <c r="L30" s="85">
        <v>2684</v>
      </c>
      <c r="M30" s="85">
        <v>3660</v>
      </c>
      <c r="N30" s="85">
        <v>4270</v>
      </c>
      <c r="O30" s="85"/>
      <c r="P30" s="65"/>
    </row>
    <row r="31" spans="1:29" ht="45" customHeight="1">
      <c r="A31" s="565" t="s">
        <v>20</v>
      </c>
      <c r="B31" s="565"/>
      <c r="C31" s="565"/>
      <c r="D31" s="565"/>
      <c r="E31" s="565"/>
      <c r="F31" s="565"/>
      <c r="G31" s="565"/>
      <c r="H31" s="80">
        <f t="shared" ref="H31:O31" si="1">SUM(H27:H30)</f>
        <v>114278131.43000001</v>
      </c>
      <c r="I31" s="80">
        <f t="shared" si="1"/>
        <v>35105341.75</v>
      </c>
      <c r="J31" s="80">
        <f t="shared" si="1"/>
        <v>10648054.199999999</v>
      </c>
      <c r="K31" s="80">
        <f t="shared" si="1"/>
        <v>1384247.0460000001</v>
      </c>
      <c r="L31" s="80">
        <f t="shared" si="1"/>
        <v>2342571.9240000001</v>
      </c>
      <c r="M31" s="80">
        <f t="shared" si="1"/>
        <v>3194416.2600000002</v>
      </c>
      <c r="N31" s="80">
        <f t="shared" si="1"/>
        <v>3726818.9699999997</v>
      </c>
      <c r="O31" s="80">
        <f t="shared" si="1"/>
        <v>0</v>
      </c>
      <c r="P31" s="60"/>
    </row>
    <row r="32" spans="1:29" ht="45" customHeight="1">
      <c r="A32" s="553"/>
      <c r="B32" s="552"/>
      <c r="C32" s="552"/>
      <c r="D32" s="552"/>
      <c r="E32" s="552"/>
      <c r="F32" s="552"/>
      <c r="G32" s="552"/>
      <c r="H32" s="552"/>
      <c r="I32" s="552"/>
      <c r="J32" s="552"/>
      <c r="K32" s="552"/>
      <c r="L32" s="552"/>
      <c r="M32" s="552"/>
      <c r="N32" s="552"/>
      <c r="O32" s="552"/>
      <c r="P32" s="554"/>
    </row>
    <row r="33" spans="1:17" ht="45" customHeight="1">
      <c r="A33" s="561" t="s">
        <v>86</v>
      </c>
      <c r="B33" s="561"/>
      <c r="C33" s="561"/>
      <c r="D33" s="561"/>
      <c r="E33" s="561"/>
      <c r="F33" s="561"/>
      <c r="G33" s="561"/>
      <c r="H33" s="561"/>
      <c r="I33" s="561"/>
      <c r="J33" s="561"/>
      <c r="K33" s="561"/>
      <c r="L33" s="561"/>
      <c r="M33" s="561"/>
      <c r="N33" s="561"/>
      <c r="O33" s="561"/>
      <c r="P33" s="561"/>
    </row>
    <row r="34" spans="1:17" ht="45" customHeight="1">
      <c r="A34" s="115">
        <v>1</v>
      </c>
      <c r="B34" s="347" t="s">
        <v>24</v>
      </c>
      <c r="C34" s="479" t="s">
        <v>2575</v>
      </c>
      <c r="D34" s="479" t="s">
        <v>800</v>
      </c>
      <c r="E34" s="65" t="s">
        <v>2576</v>
      </c>
      <c r="F34" s="115">
        <v>2023</v>
      </c>
      <c r="G34" s="323">
        <v>2023</v>
      </c>
      <c r="H34" s="68">
        <v>72000000</v>
      </c>
      <c r="I34" s="157"/>
      <c r="J34" s="157">
        <v>72000000</v>
      </c>
      <c r="K34" s="157"/>
      <c r="L34" s="85">
        <v>18000000</v>
      </c>
      <c r="M34" s="85">
        <v>18000000</v>
      </c>
      <c r="N34" s="85">
        <v>18000000</v>
      </c>
      <c r="O34" s="85">
        <v>18000000</v>
      </c>
      <c r="P34" s="85"/>
      <c r="Q34" s="78"/>
    </row>
    <row r="35" spans="1:17" ht="45" customHeight="1">
      <c r="A35" s="115">
        <v>2</v>
      </c>
      <c r="B35" s="347" t="s">
        <v>24</v>
      </c>
      <c r="C35" s="479" t="s">
        <v>2577</v>
      </c>
      <c r="D35" s="479" t="s">
        <v>800</v>
      </c>
      <c r="E35" s="65" t="s">
        <v>2576</v>
      </c>
      <c r="F35" s="323">
        <v>2023</v>
      </c>
      <c r="G35" s="323">
        <v>2023</v>
      </c>
      <c r="H35" s="68">
        <v>276200000</v>
      </c>
      <c r="I35" s="157"/>
      <c r="J35" s="157">
        <v>226200000</v>
      </c>
      <c r="K35" s="157"/>
      <c r="L35" s="85">
        <v>56550000</v>
      </c>
      <c r="M35" s="85">
        <v>56550000</v>
      </c>
      <c r="N35" s="85">
        <v>56550000</v>
      </c>
      <c r="O35" s="85">
        <v>56550000</v>
      </c>
      <c r="P35" s="85"/>
      <c r="Q35" s="78"/>
    </row>
    <row r="36" spans="1:17" ht="45" customHeight="1">
      <c r="A36" s="115">
        <v>3</v>
      </c>
      <c r="B36" s="347" t="s">
        <v>24</v>
      </c>
      <c r="C36" s="479" t="s">
        <v>2578</v>
      </c>
      <c r="D36" s="479" t="s">
        <v>800</v>
      </c>
      <c r="E36" s="65" t="s">
        <v>704</v>
      </c>
      <c r="F36" s="323">
        <v>2023</v>
      </c>
      <c r="G36" s="323">
        <v>2023</v>
      </c>
      <c r="H36" s="68">
        <v>1503800000</v>
      </c>
      <c r="I36" s="157"/>
      <c r="J36" s="157">
        <v>1503800000</v>
      </c>
      <c r="K36" s="157"/>
      <c r="L36" s="85">
        <v>375950000</v>
      </c>
      <c r="M36" s="85">
        <v>375950000</v>
      </c>
      <c r="N36" s="85">
        <v>375950000</v>
      </c>
      <c r="O36" s="85">
        <v>375950000</v>
      </c>
      <c r="P36" s="85"/>
      <c r="Q36" s="78"/>
    </row>
    <row r="37" spans="1:17" ht="45" customHeight="1">
      <c r="A37" s="115">
        <v>4</v>
      </c>
      <c r="B37" s="347" t="s">
        <v>24</v>
      </c>
      <c r="C37" s="479" t="s">
        <v>2579</v>
      </c>
      <c r="D37" s="479" t="s">
        <v>800</v>
      </c>
      <c r="E37" s="65" t="s">
        <v>2576</v>
      </c>
      <c r="F37" s="323">
        <v>2023</v>
      </c>
      <c r="G37" s="323">
        <v>2023</v>
      </c>
      <c r="H37" s="68">
        <v>66500000</v>
      </c>
      <c r="I37" s="157"/>
      <c r="J37" s="157">
        <v>66500000</v>
      </c>
      <c r="K37" s="157"/>
      <c r="L37" s="85">
        <v>16625000</v>
      </c>
      <c r="M37" s="85">
        <v>16625000</v>
      </c>
      <c r="N37" s="85">
        <v>16625000</v>
      </c>
      <c r="O37" s="85">
        <v>16625000</v>
      </c>
      <c r="P37" s="85"/>
      <c r="Q37" s="78"/>
    </row>
    <row r="38" spans="1:17" ht="45" customHeight="1">
      <c r="A38" s="115">
        <v>5</v>
      </c>
      <c r="B38" s="347" t="s">
        <v>24</v>
      </c>
      <c r="C38" s="479" t="s">
        <v>2580</v>
      </c>
      <c r="D38" s="479" t="s">
        <v>800</v>
      </c>
      <c r="E38" s="65" t="s">
        <v>2576</v>
      </c>
      <c r="F38" s="323">
        <v>2023</v>
      </c>
      <c r="G38" s="323">
        <v>2023</v>
      </c>
      <c r="H38" s="68">
        <v>60000000</v>
      </c>
      <c r="I38" s="157"/>
      <c r="J38" s="157">
        <v>60000000</v>
      </c>
      <c r="K38" s="157"/>
      <c r="L38" s="85">
        <v>15000000</v>
      </c>
      <c r="M38" s="85">
        <v>15000000</v>
      </c>
      <c r="N38" s="85">
        <v>15000000</v>
      </c>
      <c r="O38" s="85">
        <v>15000000</v>
      </c>
      <c r="P38" s="85"/>
      <c r="Q38" s="78"/>
    </row>
    <row r="39" spans="1:17" ht="45" customHeight="1">
      <c r="A39" s="115">
        <v>6</v>
      </c>
      <c r="B39" s="347" t="s">
        <v>24</v>
      </c>
      <c r="C39" s="479" t="s">
        <v>505</v>
      </c>
      <c r="D39" s="479" t="s">
        <v>800</v>
      </c>
      <c r="E39" s="65" t="s">
        <v>2576</v>
      </c>
      <c r="F39" s="323">
        <v>2023</v>
      </c>
      <c r="G39" s="323">
        <v>2023</v>
      </c>
      <c r="H39" s="68">
        <v>60000000</v>
      </c>
      <c r="I39" s="157"/>
      <c r="J39" s="157">
        <v>60000000</v>
      </c>
      <c r="K39" s="157"/>
      <c r="L39" s="85">
        <v>15000000</v>
      </c>
      <c r="M39" s="85">
        <v>15000000</v>
      </c>
      <c r="N39" s="85">
        <v>15000000</v>
      </c>
      <c r="O39" s="85">
        <v>15000000</v>
      </c>
      <c r="P39" s="85"/>
      <c r="Q39" s="78"/>
    </row>
    <row r="40" spans="1:17" ht="45" customHeight="1">
      <c r="A40" s="115">
        <v>7</v>
      </c>
      <c r="B40" s="347" t="s">
        <v>24</v>
      </c>
      <c r="C40" s="479" t="s">
        <v>2581</v>
      </c>
      <c r="D40" s="479" t="s">
        <v>800</v>
      </c>
      <c r="E40" s="65" t="s">
        <v>2576</v>
      </c>
      <c r="F40" s="323">
        <v>2023</v>
      </c>
      <c r="G40" s="323">
        <v>2023</v>
      </c>
      <c r="H40" s="68">
        <v>45000000</v>
      </c>
      <c r="I40" s="157"/>
      <c r="J40" s="157">
        <v>45000000</v>
      </c>
      <c r="K40" s="157"/>
      <c r="L40" s="85">
        <v>11250000</v>
      </c>
      <c r="M40" s="85">
        <v>11250000</v>
      </c>
      <c r="N40" s="85">
        <v>11250000</v>
      </c>
      <c r="O40" s="85">
        <v>11250000</v>
      </c>
      <c r="P40" s="85"/>
      <c r="Q40" s="78"/>
    </row>
    <row r="41" spans="1:17" ht="45" customHeight="1">
      <c r="A41" s="115">
        <v>8</v>
      </c>
      <c r="B41" s="347" t="s">
        <v>24</v>
      </c>
      <c r="C41" s="479" t="s">
        <v>2582</v>
      </c>
      <c r="D41" s="479" t="s">
        <v>800</v>
      </c>
      <c r="E41" s="65" t="s">
        <v>2576</v>
      </c>
      <c r="F41" s="323">
        <v>2023</v>
      </c>
      <c r="G41" s="323">
        <v>2023</v>
      </c>
      <c r="H41" s="68">
        <v>244500000</v>
      </c>
      <c r="I41" s="157"/>
      <c r="J41" s="157">
        <v>244500000</v>
      </c>
      <c r="K41" s="157"/>
      <c r="L41" s="85">
        <v>61125000</v>
      </c>
      <c r="M41" s="85">
        <v>61125000</v>
      </c>
      <c r="N41" s="85">
        <v>61125000</v>
      </c>
      <c r="O41" s="85">
        <v>61125000</v>
      </c>
      <c r="P41" s="85"/>
      <c r="Q41" s="78"/>
    </row>
    <row r="42" spans="1:17" ht="45" customHeight="1">
      <c r="A42" s="115">
        <v>9</v>
      </c>
      <c r="B42" s="347" t="s">
        <v>24</v>
      </c>
      <c r="C42" s="479" t="s">
        <v>2583</v>
      </c>
      <c r="D42" s="479" t="s">
        <v>800</v>
      </c>
      <c r="E42" s="65" t="s">
        <v>2576</v>
      </c>
      <c r="F42" s="323">
        <v>2023</v>
      </c>
      <c r="G42" s="323">
        <v>2023</v>
      </c>
      <c r="H42" s="68">
        <v>4000000</v>
      </c>
      <c r="I42" s="157"/>
      <c r="J42" s="157">
        <v>4000000</v>
      </c>
      <c r="K42" s="157"/>
      <c r="L42" s="85">
        <v>1000000</v>
      </c>
      <c r="M42" s="85">
        <v>1000000</v>
      </c>
      <c r="N42" s="85">
        <v>1000000</v>
      </c>
      <c r="O42" s="85">
        <v>1000000</v>
      </c>
      <c r="P42" s="85"/>
      <c r="Q42" s="78"/>
    </row>
    <row r="43" spans="1:17" ht="45" customHeight="1">
      <c r="A43" s="115">
        <v>10</v>
      </c>
      <c r="B43" s="347" t="s">
        <v>24</v>
      </c>
      <c r="C43" s="479" t="s">
        <v>507</v>
      </c>
      <c r="D43" s="479" t="s">
        <v>800</v>
      </c>
      <c r="E43" s="65" t="s">
        <v>2576</v>
      </c>
      <c r="F43" s="323">
        <v>2023</v>
      </c>
      <c r="G43" s="323">
        <v>2023</v>
      </c>
      <c r="H43" s="68">
        <v>27000000</v>
      </c>
      <c r="I43" s="157"/>
      <c r="J43" s="157">
        <v>27000000</v>
      </c>
      <c r="K43" s="157"/>
      <c r="L43" s="85">
        <v>6750000</v>
      </c>
      <c r="M43" s="85">
        <v>6750000</v>
      </c>
      <c r="N43" s="85">
        <v>6750000</v>
      </c>
      <c r="O43" s="85">
        <v>6750000</v>
      </c>
      <c r="P43" s="85"/>
      <c r="Q43" s="78"/>
    </row>
    <row r="44" spans="1:17" ht="45" customHeight="1">
      <c r="A44" s="323">
        <v>11</v>
      </c>
      <c r="B44" s="347" t="s">
        <v>24</v>
      </c>
      <c r="C44" s="479" t="s">
        <v>506</v>
      </c>
      <c r="D44" s="479" t="s">
        <v>800</v>
      </c>
      <c r="E44" s="65" t="s">
        <v>2576</v>
      </c>
      <c r="F44" s="323">
        <v>2023</v>
      </c>
      <c r="G44" s="323">
        <v>2023</v>
      </c>
      <c r="H44" s="68">
        <v>2000000</v>
      </c>
      <c r="I44" s="157"/>
      <c r="J44" s="157">
        <v>2000000</v>
      </c>
      <c r="K44" s="157"/>
      <c r="L44" s="85">
        <v>500000</v>
      </c>
      <c r="M44" s="85">
        <v>500000</v>
      </c>
      <c r="N44" s="85">
        <v>500000</v>
      </c>
      <c r="O44" s="85">
        <v>500000</v>
      </c>
      <c r="P44" s="85"/>
      <c r="Q44" s="78"/>
    </row>
    <row r="45" spans="1:17" ht="45" customHeight="1">
      <c r="A45" s="323">
        <v>12</v>
      </c>
      <c r="B45" s="347" t="s">
        <v>24</v>
      </c>
      <c r="C45" s="479" t="s">
        <v>2584</v>
      </c>
      <c r="D45" s="479" t="s">
        <v>800</v>
      </c>
      <c r="E45" s="65" t="s">
        <v>2576</v>
      </c>
      <c r="F45" s="323">
        <v>2023</v>
      </c>
      <c r="G45" s="323">
        <v>2023</v>
      </c>
      <c r="H45" s="68">
        <v>30000000</v>
      </c>
      <c r="I45" s="157"/>
      <c r="J45" s="157">
        <v>30000000</v>
      </c>
      <c r="K45" s="157"/>
      <c r="L45" s="85">
        <v>7500000</v>
      </c>
      <c r="M45" s="85">
        <v>7500000</v>
      </c>
      <c r="N45" s="85">
        <v>7500000</v>
      </c>
      <c r="O45" s="85">
        <v>7500000</v>
      </c>
      <c r="P45" s="85"/>
      <c r="Q45" s="78"/>
    </row>
    <row r="46" spans="1:17" ht="45" customHeight="1">
      <c r="A46" s="323">
        <v>13</v>
      </c>
      <c r="B46" s="347" t="s">
        <v>24</v>
      </c>
      <c r="C46" s="479" t="s">
        <v>2585</v>
      </c>
      <c r="D46" s="479" t="s">
        <v>800</v>
      </c>
      <c r="E46" s="65" t="s">
        <v>2576</v>
      </c>
      <c r="F46" s="323">
        <v>2023</v>
      </c>
      <c r="G46" s="323">
        <v>2023</v>
      </c>
      <c r="H46" s="68">
        <v>7800000</v>
      </c>
      <c r="I46" s="157"/>
      <c r="J46" s="157">
        <v>7800000</v>
      </c>
      <c r="K46" s="157"/>
      <c r="L46" s="85">
        <v>1950000</v>
      </c>
      <c r="M46" s="85">
        <v>1950000</v>
      </c>
      <c r="N46" s="85">
        <v>1950000</v>
      </c>
      <c r="O46" s="85">
        <v>1950000</v>
      </c>
      <c r="P46" s="85"/>
      <c r="Q46" s="78"/>
    </row>
    <row r="47" spans="1:17" ht="45" customHeight="1">
      <c r="A47" s="323">
        <v>14</v>
      </c>
      <c r="B47" s="347" t="s">
        <v>24</v>
      </c>
      <c r="C47" s="479" t="s">
        <v>2586</v>
      </c>
      <c r="D47" s="479" t="s">
        <v>800</v>
      </c>
      <c r="E47" s="65" t="s">
        <v>2576</v>
      </c>
      <c r="F47" s="323">
        <v>2023</v>
      </c>
      <c r="G47" s="323">
        <v>2023</v>
      </c>
      <c r="H47" s="68">
        <v>3200000</v>
      </c>
      <c r="I47" s="157"/>
      <c r="J47" s="157">
        <v>3200000</v>
      </c>
      <c r="K47" s="157"/>
      <c r="L47" s="85">
        <v>800000</v>
      </c>
      <c r="M47" s="85">
        <v>800000</v>
      </c>
      <c r="N47" s="85">
        <v>800000</v>
      </c>
      <c r="O47" s="85">
        <v>800000</v>
      </c>
      <c r="P47" s="85"/>
      <c r="Q47" s="78"/>
    </row>
    <row r="48" spans="1:17" ht="45" customHeight="1">
      <c r="A48" s="323">
        <v>15</v>
      </c>
      <c r="B48" s="347" t="s">
        <v>24</v>
      </c>
      <c r="C48" s="479" t="s">
        <v>2587</v>
      </c>
      <c r="D48" s="479" t="s">
        <v>800</v>
      </c>
      <c r="E48" s="65" t="s">
        <v>2576</v>
      </c>
      <c r="F48" s="323">
        <v>2023</v>
      </c>
      <c r="G48" s="323">
        <v>2023</v>
      </c>
      <c r="H48" s="68">
        <v>15000000</v>
      </c>
      <c r="I48" s="157"/>
      <c r="J48" s="157">
        <v>15000000</v>
      </c>
      <c r="K48" s="157"/>
      <c r="L48" s="85">
        <v>3750000</v>
      </c>
      <c r="M48" s="85">
        <v>3750000</v>
      </c>
      <c r="N48" s="85">
        <v>3750000</v>
      </c>
      <c r="O48" s="85">
        <v>3750000</v>
      </c>
      <c r="P48" s="85"/>
      <c r="Q48" s="78"/>
    </row>
    <row r="49" spans="1:17" ht="45" customHeight="1">
      <c r="A49" s="323">
        <v>16</v>
      </c>
      <c r="B49" s="347" t="s">
        <v>24</v>
      </c>
      <c r="C49" s="479" t="s">
        <v>2588</v>
      </c>
      <c r="D49" s="479" t="s">
        <v>800</v>
      </c>
      <c r="E49" s="65" t="s">
        <v>2576</v>
      </c>
      <c r="F49" s="323">
        <v>2023</v>
      </c>
      <c r="G49" s="323">
        <v>2023</v>
      </c>
      <c r="H49" s="68">
        <v>15000000</v>
      </c>
      <c r="I49" s="157"/>
      <c r="J49" s="157">
        <v>15000000</v>
      </c>
      <c r="K49" s="157"/>
      <c r="L49" s="85">
        <v>3750000</v>
      </c>
      <c r="M49" s="85">
        <v>3750000</v>
      </c>
      <c r="N49" s="85">
        <v>3750000</v>
      </c>
      <c r="O49" s="85">
        <v>3750000</v>
      </c>
      <c r="P49" s="85"/>
      <c r="Q49" s="78"/>
    </row>
    <row r="50" spans="1:17" ht="45" customHeight="1">
      <c r="A50" s="323">
        <v>17</v>
      </c>
      <c r="B50" s="347" t="s">
        <v>24</v>
      </c>
      <c r="C50" s="479" t="s">
        <v>2589</v>
      </c>
      <c r="D50" s="479" t="s">
        <v>800</v>
      </c>
      <c r="E50" s="65" t="s">
        <v>2576</v>
      </c>
      <c r="F50" s="323">
        <v>2023</v>
      </c>
      <c r="G50" s="323">
        <v>2023</v>
      </c>
      <c r="H50" s="68">
        <v>480000</v>
      </c>
      <c r="I50" s="157"/>
      <c r="J50" s="157">
        <v>480000</v>
      </c>
      <c r="K50" s="157"/>
      <c r="L50" s="85">
        <v>120000</v>
      </c>
      <c r="M50" s="85">
        <v>120000</v>
      </c>
      <c r="N50" s="85">
        <v>120000</v>
      </c>
      <c r="O50" s="85">
        <v>120000</v>
      </c>
      <c r="P50" s="85"/>
      <c r="Q50" s="78"/>
    </row>
    <row r="51" spans="1:17" ht="45" customHeight="1">
      <c r="A51" s="323">
        <v>18</v>
      </c>
      <c r="B51" s="347" t="s">
        <v>24</v>
      </c>
      <c r="C51" s="479" t="s">
        <v>801</v>
      </c>
      <c r="D51" s="479" t="s">
        <v>800</v>
      </c>
      <c r="E51" s="65" t="s">
        <v>2576</v>
      </c>
      <c r="F51" s="323">
        <v>2023</v>
      </c>
      <c r="G51" s="323">
        <v>2023</v>
      </c>
      <c r="H51" s="68">
        <v>69600000</v>
      </c>
      <c r="I51" s="157"/>
      <c r="J51" s="157">
        <v>69600000</v>
      </c>
      <c r="K51" s="157"/>
      <c r="L51" s="85">
        <v>17400000</v>
      </c>
      <c r="M51" s="85">
        <v>17400000</v>
      </c>
      <c r="N51" s="85">
        <v>17400000</v>
      </c>
      <c r="O51" s="85">
        <v>17400000</v>
      </c>
      <c r="P51" s="85"/>
      <c r="Q51" s="78"/>
    </row>
    <row r="52" spans="1:17" ht="45" customHeight="1">
      <c r="A52" s="323">
        <v>19</v>
      </c>
      <c r="B52" s="323" t="s">
        <v>24</v>
      </c>
      <c r="C52" s="156" t="s">
        <v>2590</v>
      </c>
      <c r="D52" s="479" t="s">
        <v>800</v>
      </c>
      <c r="E52" s="65" t="s">
        <v>2576</v>
      </c>
      <c r="F52" s="323">
        <v>2023</v>
      </c>
      <c r="G52" s="323">
        <v>2023</v>
      </c>
      <c r="H52" s="68">
        <v>1800000</v>
      </c>
      <c r="I52" s="157"/>
      <c r="J52" s="157">
        <v>1800000</v>
      </c>
      <c r="K52" s="157"/>
      <c r="L52" s="85">
        <v>450000</v>
      </c>
      <c r="M52" s="85">
        <v>450000</v>
      </c>
      <c r="N52" s="85">
        <v>450000</v>
      </c>
      <c r="O52" s="85">
        <v>450000</v>
      </c>
      <c r="P52" s="85"/>
      <c r="Q52" s="78"/>
    </row>
    <row r="53" spans="1:17" ht="45" customHeight="1">
      <c r="A53" s="565" t="s">
        <v>20</v>
      </c>
      <c r="B53" s="565"/>
      <c r="C53" s="565"/>
      <c r="D53" s="565"/>
      <c r="E53" s="565"/>
      <c r="F53" s="565"/>
      <c r="G53" s="565"/>
      <c r="H53" s="80">
        <f>SUM(H34:H52)</f>
        <v>2503880000</v>
      </c>
      <c r="I53" s="80">
        <f t="shared" ref="I53:O53" si="2">SUM(I34:I52)</f>
        <v>0</v>
      </c>
      <c r="J53" s="80">
        <f t="shared" si="2"/>
        <v>2453880000</v>
      </c>
      <c r="K53" s="80">
        <f t="shared" si="2"/>
        <v>0</v>
      </c>
      <c r="L53" s="80">
        <f t="shared" si="2"/>
        <v>613470000</v>
      </c>
      <c r="M53" s="80">
        <f t="shared" si="2"/>
        <v>613470000</v>
      </c>
      <c r="N53" s="80">
        <f t="shared" si="2"/>
        <v>613470000</v>
      </c>
      <c r="O53" s="80">
        <f t="shared" si="2"/>
        <v>613470000</v>
      </c>
      <c r="P53" s="60"/>
    </row>
    <row r="54" spans="1:17" ht="45" customHeight="1">
      <c r="A54" s="553"/>
      <c r="B54" s="552"/>
      <c r="C54" s="552"/>
      <c r="D54" s="552"/>
      <c r="E54" s="552"/>
      <c r="F54" s="552"/>
      <c r="G54" s="552"/>
      <c r="H54" s="552"/>
      <c r="I54" s="552"/>
      <c r="J54" s="552"/>
      <c r="K54" s="552"/>
      <c r="L54" s="552"/>
      <c r="M54" s="552"/>
      <c r="N54" s="552"/>
      <c r="O54" s="552"/>
      <c r="P54" s="554"/>
    </row>
    <row r="55" spans="1:17" ht="45" customHeight="1">
      <c r="A55" s="561" t="s">
        <v>522</v>
      </c>
      <c r="B55" s="561"/>
      <c r="C55" s="561"/>
      <c r="D55" s="561"/>
      <c r="E55" s="561"/>
      <c r="F55" s="561"/>
      <c r="G55" s="561"/>
      <c r="H55" s="561"/>
      <c r="I55" s="561"/>
      <c r="J55" s="561"/>
      <c r="K55" s="561"/>
      <c r="L55" s="561"/>
      <c r="M55" s="561"/>
      <c r="N55" s="561"/>
      <c r="O55" s="561"/>
      <c r="P55" s="561"/>
    </row>
    <row r="56" spans="1:17" ht="45" customHeight="1">
      <c r="A56" s="115">
        <v>1</v>
      </c>
      <c r="B56" s="347" t="s">
        <v>39</v>
      </c>
      <c r="C56" s="363" t="s">
        <v>2102</v>
      </c>
      <c r="D56" s="65" t="s">
        <v>251</v>
      </c>
      <c r="E56" s="65" t="s">
        <v>252</v>
      </c>
      <c r="F56" s="67">
        <v>44713</v>
      </c>
      <c r="G56" s="67">
        <v>45012</v>
      </c>
      <c r="H56" s="85">
        <v>56185267.165901244</v>
      </c>
      <c r="I56" s="85">
        <v>51330689.011812322</v>
      </c>
      <c r="J56" s="85">
        <v>4854578.1540889218</v>
      </c>
      <c r="K56" s="85"/>
      <c r="L56" s="85">
        <v>1940620</v>
      </c>
      <c r="M56" s="85">
        <v>0</v>
      </c>
      <c r="N56" s="85">
        <v>0</v>
      </c>
      <c r="O56" s="85">
        <v>0</v>
      </c>
      <c r="P56" s="65" t="s">
        <v>797</v>
      </c>
    </row>
    <row r="57" spans="1:17" ht="75">
      <c r="A57" s="115">
        <v>2</v>
      </c>
      <c r="B57" s="347" t="s">
        <v>39</v>
      </c>
      <c r="C57" s="363" t="s">
        <v>2103</v>
      </c>
      <c r="D57" s="65" t="s">
        <v>251</v>
      </c>
      <c r="E57" s="65" t="s">
        <v>253</v>
      </c>
      <c r="F57" s="67">
        <v>44769</v>
      </c>
      <c r="G57" s="67">
        <v>45023</v>
      </c>
      <c r="H57" s="85">
        <v>31428686.399999999</v>
      </c>
      <c r="I57" s="85">
        <v>18443463.719999999</v>
      </c>
      <c r="J57" s="85">
        <v>12985222.68</v>
      </c>
      <c r="K57" s="85"/>
      <c r="L57" s="85">
        <v>12670936</v>
      </c>
      <c r="M57" s="85">
        <v>0</v>
      </c>
      <c r="N57" s="85">
        <v>0</v>
      </c>
      <c r="O57" s="85">
        <v>0</v>
      </c>
      <c r="P57" s="65" t="s">
        <v>797</v>
      </c>
    </row>
    <row r="58" spans="1:17" ht="56.25">
      <c r="A58" s="115">
        <v>3</v>
      </c>
      <c r="B58" s="347" t="s">
        <v>39</v>
      </c>
      <c r="C58" s="363" t="s">
        <v>2104</v>
      </c>
      <c r="D58" s="65" t="s">
        <v>251</v>
      </c>
      <c r="E58" s="65" t="s">
        <v>252</v>
      </c>
      <c r="F58" s="67">
        <v>44896</v>
      </c>
      <c r="G58" s="67">
        <v>45195</v>
      </c>
      <c r="H58" s="85">
        <v>39325404.887053579</v>
      </c>
      <c r="I58" s="85">
        <v>7628314.063966509</v>
      </c>
      <c r="J58" s="85">
        <v>31697090.82308707</v>
      </c>
      <c r="K58" s="85"/>
      <c r="L58" s="85">
        <v>13868051.00104579</v>
      </c>
      <c r="M58" s="85">
        <v>12480327.875428896</v>
      </c>
      <c r="N58" s="85">
        <v>5348711.9466123842</v>
      </c>
      <c r="O58" s="85">
        <v>0</v>
      </c>
      <c r="P58" s="65" t="s">
        <v>2105</v>
      </c>
    </row>
    <row r="59" spans="1:17" ht="56.25">
      <c r="A59" s="115">
        <v>4</v>
      </c>
      <c r="B59" s="347" t="s">
        <v>39</v>
      </c>
      <c r="C59" s="363" t="s">
        <v>2106</v>
      </c>
      <c r="D59" s="65" t="s">
        <v>251</v>
      </c>
      <c r="E59" s="65" t="s">
        <v>252</v>
      </c>
      <c r="F59" s="67">
        <v>44911</v>
      </c>
      <c r="G59" s="67">
        <v>45210</v>
      </c>
      <c r="H59" s="85">
        <v>41410238.80030717</v>
      </c>
      <c r="I59" s="85">
        <v>100822.07919999999</v>
      </c>
      <c r="J59" s="85">
        <v>41309416.72110717</v>
      </c>
      <c r="K59" s="85"/>
      <c r="L59" s="85">
        <v>19173239.714370102</v>
      </c>
      <c r="M59" s="85">
        <v>15495323.904715946</v>
      </c>
      <c r="N59" s="85">
        <v>6640853.1020211205</v>
      </c>
      <c r="O59" s="85">
        <v>0</v>
      </c>
      <c r="P59" s="65" t="s">
        <v>2105</v>
      </c>
    </row>
    <row r="60" spans="1:17" ht="45" customHeight="1">
      <c r="A60" s="115">
        <v>5</v>
      </c>
      <c r="B60" s="347" t="s">
        <v>39</v>
      </c>
      <c r="C60" s="363" t="s">
        <v>2107</v>
      </c>
      <c r="D60" s="65" t="s">
        <v>251</v>
      </c>
      <c r="E60" s="65" t="s">
        <v>252</v>
      </c>
      <c r="F60" s="67">
        <v>44900</v>
      </c>
      <c r="G60" s="67">
        <v>45199</v>
      </c>
      <c r="H60" s="85">
        <v>92297141.989935875</v>
      </c>
      <c r="I60" s="85">
        <v>11846485.890041182</v>
      </c>
      <c r="J60" s="85">
        <v>80450656.099894688</v>
      </c>
      <c r="K60" s="85"/>
      <c r="L60" s="85">
        <v>41952689.068404123</v>
      </c>
      <c r="M60" s="85">
        <v>26948576.922043394</v>
      </c>
      <c r="N60" s="85">
        <v>11549390.109447168</v>
      </c>
      <c r="O60" s="85">
        <v>0</v>
      </c>
      <c r="P60" s="65" t="s">
        <v>2105</v>
      </c>
    </row>
    <row r="61" spans="1:17" ht="45" customHeight="1">
      <c r="A61" s="115">
        <v>6</v>
      </c>
      <c r="B61" s="347" t="s">
        <v>39</v>
      </c>
      <c r="C61" s="363" t="s">
        <v>2108</v>
      </c>
      <c r="D61" s="65" t="s">
        <v>251</v>
      </c>
      <c r="E61" s="65" t="s">
        <v>252</v>
      </c>
      <c r="F61" s="67">
        <v>44929</v>
      </c>
      <c r="G61" s="67">
        <v>45228</v>
      </c>
      <c r="H61" s="85">
        <v>83619718.997707173</v>
      </c>
      <c r="I61" s="85">
        <v>0</v>
      </c>
      <c r="J61" s="85">
        <v>83619718.997707173</v>
      </c>
      <c r="K61" s="85"/>
      <c r="L61" s="85">
        <v>28713766.91659743</v>
      </c>
      <c r="M61" s="85">
        <v>38434166.45677682</v>
      </c>
      <c r="N61" s="85">
        <v>16471785.624332923</v>
      </c>
      <c r="O61" s="85">
        <v>0</v>
      </c>
      <c r="P61" s="65" t="s">
        <v>2105</v>
      </c>
    </row>
    <row r="62" spans="1:17" ht="75">
      <c r="A62" s="115">
        <v>7</v>
      </c>
      <c r="B62" s="347" t="s">
        <v>39</v>
      </c>
      <c r="C62" s="363" t="s">
        <v>2109</v>
      </c>
      <c r="D62" s="65" t="s">
        <v>251</v>
      </c>
      <c r="E62" s="65" t="s">
        <v>253</v>
      </c>
      <c r="F62" s="67">
        <v>45023</v>
      </c>
      <c r="G62" s="67">
        <v>45232</v>
      </c>
      <c r="H62" s="85">
        <v>51624292</v>
      </c>
      <c r="I62" s="85">
        <v>0</v>
      </c>
      <c r="J62" s="85">
        <v>51624292</v>
      </c>
      <c r="K62" s="85"/>
      <c r="L62" s="85">
        <v>0</v>
      </c>
      <c r="M62" s="85">
        <v>25812146</v>
      </c>
      <c r="N62" s="85">
        <v>12906073</v>
      </c>
      <c r="O62" s="85">
        <v>12906073</v>
      </c>
      <c r="P62" s="65" t="s">
        <v>2105</v>
      </c>
    </row>
    <row r="63" spans="1:17" ht="45" customHeight="1">
      <c r="A63" s="115">
        <v>8</v>
      </c>
      <c r="B63" s="347" t="s">
        <v>39</v>
      </c>
      <c r="C63" s="363" t="s">
        <v>2110</v>
      </c>
      <c r="D63" s="65" t="s">
        <v>142</v>
      </c>
      <c r="E63" s="65" t="s">
        <v>2111</v>
      </c>
      <c r="F63" s="67">
        <v>45078</v>
      </c>
      <c r="G63" s="67">
        <v>45291</v>
      </c>
      <c r="H63" s="85">
        <v>22404289.033871695</v>
      </c>
      <c r="I63" s="85"/>
      <c r="J63" s="85"/>
      <c r="K63" s="85"/>
      <c r="L63" s="85"/>
      <c r="M63" s="85">
        <v>4870497.6160590649</v>
      </c>
      <c r="N63" s="85">
        <v>8766895.7089063153</v>
      </c>
      <c r="O63" s="85">
        <v>8766895.7089063153</v>
      </c>
      <c r="P63" s="65" t="s">
        <v>559</v>
      </c>
    </row>
    <row r="64" spans="1:17" ht="45" customHeight="1">
      <c r="A64" s="323">
        <v>9</v>
      </c>
      <c r="B64" s="347" t="s">
        <v>39</v>
      </c>
      <c r="C64" s="363" t="s">
        <v>2112</v>
      </c>
      <c r="D64" s="65" t="s">
        <v>142</v>
      </c>
      <c r="E64" s="65" t="s">
        <v>2111</v>
      </c>
      <c r="F64" s="67">
        <v>45078</v>
      </c>
      <c r="G64" s="67">
        <v>45291</v>
      </c>
      <c r="H64" s="85">
        <v>4604052.8563698577</v>
      </c>
      <c r="I64" s="85"/>
      <c r="J64" s="85"/>
      <c r="K64" s="85"/>
      <c r="L64" s="85"/>
      <c r="M64" s="85">
        <v>1000881.0557325773</v>
      </c>
      <c r="N64" s="85">
        <v>1801585.9003186401</v>
      </c>
      <c r="O64" s="85">
        <v>1801585.9003186401</v>
      </c>
      <c r="P64" s="65" t="s">
        <v>559</v>
      </c>
    </row>
    <row r="65" spans="1:16" ht="45" customHeight="1">
      <c r="A65" s="323">
        <v>10</v>
      </c>
      <c r="B65" s="347" t="s">
        <v>39</v>
      </c>
      <c r="C65" s="363" t="s">
        <v>2113</v>
      </c>
      <c r="D65" s="65" t="s">
        <v>142</v>
      </c>
      <c r="E65" s="65" t="s">
        <v>2111</v>
      </c>
      <c r="F65" s="67">
        <v>45078</v>
      </c>
      <c r="G65" s="67">
        <v>45291</v>
      </c>
      <c r="H65" s="85">
        <v>31822450.104011826</v>
      </c>
      <c r="I65" s="85"/>
      <c r="J65" s="85"/>
      <c r="K65" s="85"/>
      <c r="L65" s="85"/>
      <c r="M65" s="85">
        <v>6917923.9356547445</v>
      </c>
      <c r="N65" s="85">
        <v>12452263.084178541</v>
      </c>
      <c r="O65" s="85">
        <v>12452263.084178541</v>
      </c>
      <c r="P65" s="65" t="s">
        <v>559</v>
      </c>
    </row>
    <row r="66" spans="1:16" ht="45" customHeight="1">
      <c r="A66" s="323">
        <v>11</v>
      </c>
      <c r="B66" s="347" t="s">
        <v>39</v>
      </c>
      <c r="C66" s="363" t="s">
        <v>2114</v>
      </c>
      <c r="D66" s="65" t="s">
        <v>142</v>
      </c>
      <c r="E66" s="65" t="s">
        <v>2111</v>
      </c>
      <c r="F66" s="67">
        <v>45078</v>
      </c>
      <c r="G66" s="67">
        <v>45291</v>
      </c>
      <c r="H66" s="85">
        <v>20925734.52544754</v>
      </c>
      <c r="I66" s="85"/>
      <c r="J66" s="85"/>
      <c r="K66" s="85"/>
      <c r="L66" s="85"/>
      <c r="M66" s="85">
        <v>4549072.7229233766</v>
      </c>
      <c r="N66" s="85">
        <v>8188330.9012620812</v>
      </c>
      <c r="O66" s="85">
        <v>8188330.9012620812</v>
      </c>
      <c r="P66" s="65" t="s">
        <v>559</v>
      </c>
    </row>
    <row r="67" spans="1:16" ht="45" customHeight="1">
      <c r="A67" s="323">
        <v>12</v>
      </c>
      <c r="B67" s="347" t="s">
        <v>39</v>
      </c>
      <c r="C67" s="363" t="s">
        <v>2115</v>
      </c>
      <c r="D67" s="65" t="s">
        <v>142</v>
      </c>
      <c r="E67" s="65" t="s">
        <v>2111</v>
      </c>
      <c r="F67" s="67">
        <v>45078</v>
      </c>
      <c r="G67" s="67">
        <v>45291</v>
      </c>
      <c r="H67" s="85">
        <v>1971011.917324814</v>
      </c>
      <c r="I67" s="85"/>
      <c r="J67" s="85"/>
      <c r="K67" s="85"/>
      <c r="L67" s="85"/>
      <c r="M67" s="85">
        <v>428480.85159235087</v>
      </c>
      <c r="N67" s="85">
        <v>771265.53286623152</v>
      </c>
      <c r="O67" s="85">
        <v>771265.53286623152</v>
      </c>
      <c r="P67" s="65" t="s">
        <v>559</v>
      </c>
    </row>
    <row r="68" spans="1:16" ht="45" customHeight="1">
      <c r="A68" s="323">
        <v>13</v>
      </c>
      <c r="B68" s="347" t="s">
        <v>39</v>
      </c>
      <c r="C68" s="363" t="s">
        <v>2116</v>
      </c>
      <c r="D68" s="65" t="s">
        <v>263</v>
      </c>
      <c r="E68" s="65" t="s">
        <v>2111</v>
      </c>
      <c r="F68" s="67">
        <v>45078</v>
      </c>
      <c r="G68" s="67">
        <v>45291</v>
      </c>
      <c r="H68" s="85">
        <v>4781916.7068131641</v>
      </c>
      <c r="I68" s="85"/>
      <c r="J68" s="85"/>
      <c r="K68" s="85"/>
      <c r="L68" s="85"/>
      <c r="M68" s="85">
        <v>478191.67068131641</v>
      </c>
      <c r="N68" s="85">
        <v>2151862.5180659238</v>
      </c>
      <c r="O68" s="85">
        <v>2151862.5180659238</v>
      </c>
      <c r="P68" s="65" t="s">
        <v>559</v>
      </c>
    </row>
    <row r="69" spans="1:16" ht="45" customHeight="1">
      <c r="A69" s="323">
        <v>14</v>
      </c>
      <c r="B69" s="347" t="s">
        <v>39</v>
      </c>
      <c r="C69" s="363" t="s">
        <v>2117</v>
      </c>
      <c r="D69" s="65" t="s">
        <v>390</v>
      </c>
      <c r="E69" s="65" t="s">
        <v>2111</v>
      </c>
      <c r="F69" s="67">
        <v>45078</v>
      </c>
      <c r="G69" s="67">
        <v>45291</v>
      </c>
      <c r="H69" s="85">
        <v>11228390.992459483</v>
      </c>
      <c r="I69" s="85"/>
      <c r="J69" s="85"/>
      <c r="K69" s="85"/>
      <c r="L69" s="85"/>
      <c r="M69" s="85">
        <v>1122839.0992459487</v>
      </c>
      <c r="N69" s="85">
        <v>5052775.9466067674</v>
      </c>
      <c r="O69" s="85">
        <v>5052775.9466067674</v>
      </c>
      <c r="P69" s="65" t="s">
        <v>559</v>
      </c>
    </row>
    <row r="70" spans="1:16" ht="45" customHeight="1">
      <c r="A70" s="323">
        <v>15</v>
      </c>
      <c r="B70" s="347" t="s">
        <v>39</v>
      </c>
      <c r="C70" s="363" t="s">
        <v>2118</v>
      </c>
      <c r="D70" s="65" t="s">
        <v>361</v>
      </c>
      <c r="E70" s="65" t="s">
        <v>2111</v>
      </c>
      <c r="F70" s="67">
        <v>45078</v>
      </c>
      <c r="G70" s="67">
        <v>45291</v>
      </c>
      <c r="H70" s="85">
        <v>11554357.388102215</v>
      </c>
      <c r="I70" s="85"/>
      <c r="J70" s="85"/>
      <c r="K70" s="85"/>
      <c r="L70" s="85"/>
      <c r="M70" s="85">
        <v>1155435.7388102226</v>
      </c>
      <c r="N70" s="85">
        <v>5199460.8246459961</v>
      </c>
      <c r="O70" s="85">
        <v>5199460.8246459961</v>
      </c>
      <c r="P70" s="65" t="s">
        <v>559</v>
      </c>
    </row>
    <row r="71" spans="1:16" ht="45" customHeight="1">
      <c r="A71" s="323">
        <v>16</v>
      </c>
      <c r="B71" s="347" t="s">
        <v>39</v>
      </c>
      <c r="C71" s="363" t="s">
        <v>2119</v>
      </c>
      <c r="D71" s="65" t="s">
        <v>422</v>
      </c>
      <c r="E71" s="65" t="s">
        <v>2111</v>
      </c>
      <c r="F71" s="67">
        <v>45078</v>
      </c>
      <c r="G71" s="67">
        <v>45291</v>
      </c>
      <c r="H71" s="85">
        <v>6827113.032249108</v>
      </c>
      <c r="I71" s="85"/>
      <c r="J71" s="85"/>
      <c r="K71" s="85"/>
      <c r="L71" s="85"/>
      <c r="M71" s="85">
        <v>682711.30322491098</v>
      </c>
      <c r="N71" s="85">
        <v>3072200.8645120985</v>
      </c>
      <c r="O71" s="85">
        <v>3072200.8645120985</v>
      </c>
      <c r="P71" s="65" t="s">
        <v>559</v>
      </c>
    </row>
    <row r="72" spans="1:16" ht="45" customHeight="1">
      <c r="A72" s="323">
        <v>17</v>
      </c>
      <c r="B72" s="347" t="s">
        <v>39</v>
      </c>
      <c r="C72" s="363" t="s">
        <v>2120</v>
      </c>
      <c r="D72" s="65" t="s">
        <v>2121</v>
      </c>
      <c r="E72" s="65" t="s">
        <v>2111</v>
      </c>
      <c r="F72" s="67">
        <v>45078</v>
      </c>
      <c r="G72" s="67">
        <v>45378</v>
      </c>
      <c r="H72" s="85">
        <v>45092527.677308738</v>
      </c>
      <c r="I72" s="85"/>
      <c r="J72" s="85"/>
      <c r="K72" s="85"/>
      <c r="L72" s="85"/>
      <c r="M72" s="85">
        <v>4509252.767730874</v>
      </c>
      <c r="N72" s="85">
        <v>13527758.303192623</v>
      </c>
      <c r="O72" s="85">
        <v>13527758.303192623</v>
      </c>
      <c r="P72" s="65" t="s">
        <v>559</v>
      </c>
    </row>
    <row r="73" spans="1:16" ht="45" customHeight="1">
      <c r="A73" s="323">
        <v>18</v>
      </c>
      <c r="B73" s="347" t="s">
        <v>39</v>
      </c>
      <c r="C73" s="363" t="s">
        <v>2122</v>
      </c>
      <c r="D73" s="65" t="s">
        <v>2123</v>
      </c>
      <c r="E73" s="65" t="s">
        <v>2111</v>
      </c>
      <c r="F73" s="67">
        <v>45139</v>
      </c>
      <c r="G73" s="67">
        <v>45469</v>
      </c>
      <c r="H73" s="85">
        <v>96006804.979592174</v>
      </c>
      <c r="I73" s="85"/>
      <c r="J73" s="85"/>
      <c r="K73" s="85"/>
      <c r="L73" s="85"/>
      <c r="M73" s="85"/>
      <c r="N73" s="85">
        <v>17455782.723562215</v>
      </c>
      <c r="O73" s="85">
        <v>26183674.085343324</v>
      </c>
      <c r="P73" s="65" t="s">
        <v>559</v>
      </c>
    </row>
    <row r="74" spans="1:16" ht="45" customHeight="1">
      <c r="A74" s="323">
        <v>19</v>
      </c>
      <c r="B74" s="347" t="s">
        <v>39</v>
      </c>
      <c r="C74" s="363" t="s">
        <v>2124</v>
      </c>
      <c r="D74" s="65" t="s">
        <v>2121</v>
      </c>
      <c r="E74" s="65" t="s">
        <v>2111</v>
      </c>
      <c r="F74" s="67">
        <v>45139</v>
      </c>
      <c r="G74" s="67">
        <v>45469</v>
      </c>
      <c r="H74" s="85">
        <v>63029768.784549944</v>
      </c>
      <c r="I74" s="85"/>
      <c r="J74" s="85"/>
      <c r="K74" s="85"/>
      <c r="L74" s="85"/>
      <c r="M74" s="85"/>
      <c r="N74" s="85">
        <v>11459957.960827263</v>
      </c>
      <c r="O74" s="85">
        <v>17189936.941240896</v>
      </c>
      <c r="P74" s="65" t="s">
        <v>559</v>
      </c>
    </row>
    <row r="75" spans="1:16" ht="45" customHeight="1">
      <c r="A75" s="565" t="s">
        <v>20</v>
      </c>
      <c r="B75" s="565"/>
      <c r="C75" s="565"/>
      <c r="D75" s="565"/>
      <c r="E75" s="565"/>
      <c r="F75" s="565"/>
      <c r="G75" s="565"/>
      <c r="H75" s="80">
        <f t="shared" ref="H75:O75" si="3">SUM(H56:H74)</f>
        <v>716139168.23900568</v>
      </c>
      <c r="I75" s="80">
        <f t="shared" si="3"/>
        <v>89349774.765020028</v>
      </c>
      <c r="J75" s="80">
        <f t="shared" si="3"/>
        <v>306540975.47588503</v>
      </c>
      <c r="K75" s="80">
        <f t="shared" si="3"/>
        <v>0</v>
      </c>
      <c r="L75" s="80">
        <f t="shared" si="3"/>
        <v>118319302.70041744</v>
      </c>
      <c r="M75" s="80">
        <f t="shared" si="3"/>
        <v>144885827.92062044</v>
      </c>
      <c r="N75" s="80">
        <f t="shared" si="3"/>
        <v>142816954.05135828</v>
      </c>
      <c r="O75" s="80">
        <f t="shared" si="3"/>
        <v>117264083.61113943</v>
      </c>
      <c r="P75" s="60"/>
    </row>
    <row r="76" spans="1:16" ht="45" customHeight="1"/>
    <row r="77" spans="1:16" ht="45" customHeight="1">
      <c r="A77" s="561" t="s">
        <v>513</v>
      </c>
      <c r="B77" s="561"/>
      <c r="C77" s="561"/>
      <c r="D77" s="561"/>
      <c r="E77" s="561"/>
      <c r="F77" s="561"/>
      <c r="G77" s="561"/>
      <c r="H77" s="561"/>
      <c r="I77" s="561"/>
      <c r="J77" s="561"/>
      <c r="K77" s="561"/>
      <c r="L77" s="561"/>
      <c r="M77" s="561"/>
      <c r="N77" s="561"/>
      <c r="O77" s="561"/>
      <c r="P77" s="561"/>
    </row>
    <row r="78" spans="1:16" ht="94.5">
      <c r="A78" s="115">
        <v>1</v>
      </c>
      <c r="B78" s="347" t="s">
        <v>928</v>
      </c>
      <c r="C78" s="363" t="s">
        <v>943</v>
      </c>
      <c r="D78" s="65" t="s">
        <v>361</v>
      </c>
      <c r="E78" s="65" t="s">
        <v>942</v>
      </c>
      <c r="F78" s="523">
        <v>2023</v>
      </c>
      <c r="G78" s="523">
        <v>2025</v>
      </c>
      <c r="H78" s="85">
        <v>758000</v>
      </c>
      <c r="I78" s="95">
        <v>0</v>
      </c>
      <c r="J78" s="95">
        <v>0</v>
      </c>
      <c r="K78" s="95"/>
      <c r="L78" s="95">
        <v>0</v>
      </c>
      <c r="M78" s="95">
        <v>0</v>
      </c>
      <c r="N78" s="95">
        <v>0</v>
      </c>
      <c r="O78" s="95">
        <v>0</v>
      </c>
      <c r="P78" s="159" t="s">
        <v>2568</v>
      </c>
    </row>
    <row r="79" spans="1:16" ht="45" customHeight="1">
      <c r="A79" s="115">
        <v>2</v>
      </c>
      <c r="B79" s="347" t="s">
        <v>928</v>
      </c>
      <c r="C79" s="363" t="s">
        <v>2569</v>
      </c>
      <c r="D79" s="65" t="s">
        <v>22</v>
      </c>
      <c r="E79" s="65" t="s">
        <v>220</v>
      </c>
      <c r="F79" s="524">
        <v>2018</v>
      </c>
      <c r="G79" s="524">
        <v>2026</v>
      </c>
      <c r="H79" s="85">
        <v>70400000</v>
      </c>
      <c r="I79" s="95">
        <v>0</v>
      </c>
      <c r="J79" s="95">
        <v>0</v>
      </c>
      <c r="K79" s="95"/>
      <c r="L79" s="95">
        <v>0</v>
      </c>
      <c r="M79" s="95">
        <v>0</v>
      </c>
      <c r="N79" s="95">
        <v>0</v>
      </c>
      <c r="O79" s="95">
        <v>0</v>
      </c>
      <c r="P79" s="159" t="s">
        <v>2570</v>
      </c>
    </row>
    <row r="80" spans="1:16" ht="45" customHeight="1">
      <c r="A80" s="115">
        <v>3</v>
      </c>
      <c r="B80" s="347" t="s">
        <v>928</v>
      </c>
      <c r="C80" s="363" t="s">
        <v>664</v>
      </c>
      <c r="D80" s="65" t="s">
        <v>665</v>
      </c>
      <c r="E80" s="65" t="s">
        <v>930</v>
      </c>
      <c r="F80" s="525">
        <v>2021</v>
      </c>
      <c r="G80" s="525">
        <v>2026</v>
      </c>
      <c r="H80" s="85">
        <v>3000000</v>
      </c>
      <c r="I80" s="95">
        <v>0</v>
      </c>
      <c r="J80" s="95">
        <v>0</v>
      </c>
      <c r="K80" s="95"/>
      <c r="L80" s="95">
        <v>0</v>
      </c>
      <c r="M80" s="95">
        <v>0</v>
      </c>
      <c r="N80" s="95">
        <v>0</v>
      </c>
      <c r="O80" s="95">
        <v>0</v>
      </c>
      <c r="P80" s="159" t="s">
        <v>2571</v>
      </c>
    </row>
    <row r="81" spans="1:16" ht="45" customHeight="1">
      <c r="A81" s="323">
        <v>4</v>
      </c>
      <c r="B81" s="347" t="s">
        <v>928</v>
      </c>
      <c r="C81" s="363" t="s">
        <v>666</v>
      </c>
      <c r="D81" s="65" t="s">
        <v>22</v>
      </c>
      <c r="E81" s="65" t="s">
        <v>929</v>
      </c>
      <c r="F81" s="525">
        <v>2021</v>
      </c>
      <c r="G81" s="525">
        <v>2026</v>
      </c>
      <c r="H81" s="85">
        <v>33000000</v>
      </c>
      <c r="I81" s="95">
        <v>0</v>
      </c>
      <c r="J81" s="95">
        <v>0</v>
      </c>
      <c r="K81" s="95"/>
      <c r="L81" s="95">
        <v>0</v>
      </c>
      <c r="M81" s="95">
        <v>0</v>
      </c>
      <c r="N81" s="95">
        <v>0</v>
      </c>
      <c r="O81" s="95">
        <v>0</v>
      </c>
      <c r="P81" s="159" t="s">
        <v>2572</v>
      </c>
    </row>
    <row r="82" spans="1:16" ht="47.25">
      <c r="A82" s="323">
        <v>5</v>
      </c>
      <c r="B82" s="347" t="s">
        <v>928</v>
      </c>
      <c r="C82" s="363" t="s">
        <v>1010</v>
      </c>
      <c r="D82" s="65" t="s">
        <v>361</v>
      </c>
      <c r="E82" s="65" t="s">
        <v>931</v>
      </c>
      <c r="F82" s="525">
        <v>2023</v>
      </c>
      <c r="G82" s="525">
        <v>2026</v>
      </c>
      <c r="H82" s="85">
        <v>44800000</v>
      </c>
      <c r="I82" s="95">
        <v>0</v>
      </c>
      <c r="J82" s="95">
        <v>0</v>
      </c>
      <c r="K82" s="95"/>
      <c r="L82" s="95">
        <v>0</v>
      </c>
      <c r="M82" s="95">
        <v>0</v>
      </c>
      <c r="N82" s="95">
        <v>0</v>
      </c>
      <c r="O82" s="95">
        <v>0</v>
      </c>
      <c r="P82" s="159" t="s">
        <v>2573</v>
      </c>
    </row>
    <row r="83" spans="1:16" ht="45" customHeight="1">
      <c r="A83" s="323">
        <v>6</v>
      </c>
      <c r="B83" s="347" t="s">
        <v>928</v>
      </c>
      <c r="C83" s="363" t="s">
        <v>1002</v>
      </c>
      <c r="D83" s="65" t="s">
        <v>361</v>
      </c>
      <c r="E83" s="65" t="s">
        <v>217</v>
      </c>
      <c r="F83" s="525">
        <v>2023</v>
      </c>
      <c r="G83" s="525">
        <v>2026</v>
      </c>
      <c r="H83" s="85">
        <v>8500000</v>
      </c>
      <c r="I83" s="95">
        <v>0</v>
      </c>
      <c r="J83" s="95">
        <v>0</v>
      </c>
      <c r="K83" s="95"/>
      <c r="L83" s="95">
        <v>0</v>
      </c>
      <c r="M83" s="95">
        <v>0</v>
      </c>
      <c r="N83" s="95">
        <v>0</v>
      </c>
      <c r="O83" s="95">
        <v>0</v>
      </c>
      <c r="P83" s="159" t="s">
        <v>2573</v>
      </c>
    </row>
    <row r="84" spans="1:16" ht="45" customHeight="1">
      <c r="A84" s="323">
        <v>7</v>
      </c>
      <c r="B84" s="347" t="s">
        <v>928</v>
      </c>
      <c r="C84" s="363" t="s">
        <v>989</v>
      </c>
      <c r="D84" s="65" t="s">
        <v>361</v>
      </c>
      <c r="E84" s="65" t="s">
        <v>984</v>
      </c>
      <c r="F84" s="525">
        <v>2023</v>
      </c>
      <c r="G84" s="525">
        <v>2026</v>
      </c>
      <c r="H84" s="85">
        <v>18746000</v>
      </c>
      <c r="I84" s="95">
        <v>0</v>
      </c>
      <c r="J84" s="95">
        <v>0</v>
      </c>
      <c r="K84" s="95"/>
      <c r="L84" s="95">
        <v>0</v>
      </c>
      <c r="M84" s="95">
        <v>0</v>
      </c>
      <c r="N84" s="95">
        <v>0</v>
      </c>
      <c r="O84" s="95">
        <v>0</v>
      </c>
      <c r="P84" s="159" t="s">
        <v>2574</v>
      </c>
    </row>
    <row r="85" spans="1:16" ht="45" customHeight="1">
      <c r="A85" s="565" t="s">
        <v>20</v>
      </c>
      <c r="B85" s="565"/>
      <c r="C85" s="565"/>
      <c r="D85" s="565"/>
      <c r="E85" s="565"/>
      <c r="F85" s="565"/>
      <c r="G85" s="565"/>
      <c r="H85" s="80">
        <f>SUM(H78:H84)</f>
        <v>179204000</v>
      </c>
      <c r="I85" s="59">
        <f t="shared" ref="I85:O85" si="4">SUM(I78:I84)</f>
        <v>0</v>
      </c>
      <c r="J85" s="80">
        <f t="shared" si="4"/>
        <v>0</v>
      </c>
      <c r="K85" s="80">
        <f t="shared" si="4"/>
        <v>0</v>
      </c>
      <c r="L85" s="80">
        <f t="shared" si="4"/>
        <v>0</v>
      </c>
      <c r="M85" s="80">
        <f t="shared" si="4"/>
        <v>0</v>
      </c>
      <c r="N85" s="80">
        <f t="shared" si="4"/>
        <v>0</v>
      </c>
      <c r="O85" s="80">
        <f t="shared" si="4"/>
        <v>0</v>
      </c>
      <c r="P85" s="60"/>
    </row>
    <row r="86" spans="1:16" ht="45" customHeight="1"/>
    <row r="87" spans="1:16" ht="45" customHeight="1">
      <c r="A87" s="561" t="s">
        <v>459</v>
      </c>
      <c r="B87" s="561"/>
      <c r="C87" s="561"/>
      <c r="D87" s="561"/>
      <c r="E87" s="561"/>
      <c r="F87" s="561"/>
      <c r="G87" s="561"/>
      <c r="H87" s="561"/>
      <c r="I87" s="561"/>
      <c r="J87" s="561"/>
      <c r="K87" s="561"/>
      <c r="L87" s="561"/>
      <c r="M87" s="561"/>
      <c r="N87" s="561"/>
      <c r="O87" s="561"/>
      <c r="P87" s="561"/>
    </row>
    <row r="88" spans="1:16" ht="45" customHeight="1">
      <c r="A88" s="115">
        <v>1</v>
      </c>
      <c r="B88" s="347" t="s">
        <v>24</v>
      </c>
      <c r="C88" s="363" t="s">
        <v>2125</v>
      </c>
      <c r="D88" s="65" t="s">
        <v>2126</v>
      </c>
      <c r="E88" s="65" t="s">
        <v>402</v>
      </c>
      <c r="F88" s="525">
        <v>2023</v>
      </c>
      <c r="G88" s="525">
        <v>2023</v>
      </c>
      <c r="H88" s="73" t="s">
        <v>2127</v>
      </c>
      <c r="I88" s="73" t="s">
        <v>802</v>
      </c>
      <c r="J88" s="73" t="s">
        <v>802</v>
      </c>
      <c r="K88" s="73" t="s">
        <v>802</v>
      </c>
      <c r="L88" s="73" t="s">
        <v>802</v>
      </c>
      <c r="M88" s="73" t="s">
        <v>802</v>
      </c>
      <c r="N88" s="73" t="s">
        <v>802</v>
      </c>
      <c r="O88" s="73" t="s">
        <v>802</v>
      </c>
      <c r="P88" s="78" t="s">
        <v>2128</v>
      </c>
    </row>
    <row r="89" spans="1:16" ht="45" customHeight="1">
      <c r="A89" s="115">
        <v>2</v>
      </c>
      <c r="B89" s="347" t="s">
        <v>24</v>
      </c>
      <c r="C89" s="363" t="s">
        <v>803</v>
      </c>
      <c r="D89" s="65" t="s">
        <v>2126</v>
      </c>
      <c r="E89" s="65" t="s">
        <v>80</v>
      </c>
      <c r="F89" s="160">
        <v>44446</v>
      </c>
      <c r="G89" s="160">
        <v>45445</v>
      </c>
      <c r="H89" s="73">
        <v>52629559.420000002</v>
      </c>
      <c r="I89" s="73">
        <v>62827620.420000002</v>
      </c>
      <c r="J89" s="73">
        <v>15788867.83</v>
      </c>
      <c r="K89" s="73"/>
      <c r="L89" s="73"/>
      <c r="M89" s="73"/>
      <c r="N89" s="73"/>
      <c r="O89" s="73"/>
      <c r="P89" s="78"/>
    </row>
    <row r="90" spans="1:16" ht="45" customHeight="1">
      <c r="A90" s="115">
        <v>3</v>
      </c>
      <c r="B90" s="347" t="s">
        <v>24</v>
      </c>
      <c r="C90" s="363" t="s">
        <v>804</v>
      </c>
      <c r="D90" s="65" t="s">
        <v>2126</v>
      </c>
      <c r="E90" s="65" t="s">
        <v>80</v>
      </c>
      <c r="F90" s="67">
        <v>44431</v>
      </c>
      <c r="G90" s="67">
        <v>45030</v>
      </c>
      <c r="H90" s="73">
        <v>36162020.399999999</v>
      </c>
      <c r="I90" s="73">
        <v>22709071.239999998</v>
      </c>
      <c r="J90" s="73">
        <v>7232404.0800000001</v>
      </c>
      <c r="K90" s="73"/>
      <c r="L90" s="73"/>
      <c r="M90" s="73"/>
      <c r="N90" s="73"/>
      <c r="O90" s="73"/>
      <c r="P90" s="78"/>
    </row>
    <row r="91" spans="1:16" ht="45" customHeight="1">
      <c r="A91" s="115">
        <v>4</v>
      </c>
      <c r="B91" s="347" t="s">
        <v>24</v>
      </c>
      <c r="C91" s="363" t="s">
        <v>2129</v>
      </c>
      <c r="D91" s="65" t="s">
        <v>2126</v>
      </c>
      <c r="E91" s="65" t="s">
        <v>80</v>
      </c>
      <c r="F91" s="67">
        <v>44865</v>
      </c>
      <c r="G91" s="67">
        <v>45164</v>
      </c>
      <c r="H91" s="73">
        <v>11151000</v>
      </c>
      <c r="I91" s="73">
        <v>1720929.31</v>
      </c>
      <c r="J91" s="73">
        <v>8363250</v>
      </c>
      <c r="K91" s="73">
        <v>620827.15</v>
      </c>
      <c r="L91" s="73">
        <v>5934176.9800000004</v>
      </c>
      <c r="M91" s="73"/>
      <c r="N91" s="73"/>
      <c r="O91" s="73"/>
      <c r="P91" s="78"/>
    </row>
    <row r="92" spans="1:16" ht="45" customHeight="1">
      <c r="A92" s="115">
        <v>5</v>
      </c>
      <c r="B92" s="347" t="s">
        <v>24</v>
      </c>
      <c r="C92" s="363" t="s">
        <v>2130</v>
      </c>
      <c r="D92" s="65" t="s">
        <v>2126</v>
      </c>
      <c r="E92" s="65" t="s">
        <v>80</v>
      </c>
      <c r="F92" s="67">
        <v>44893</v>
      </c>
      <c r="G92" s="67">
        <v>44982</v>
      </c>
      <c r="H92" s="73">
        <v>7550443.9103999995</v>
      </c>
      <c r="I92" s="73"/>
      <c r="J92" s="73">
        <v>7550443.9100000001</v>
      </c>
      <c r="K92" s="73">
        <v>1510036.56</v>
      </c>
      <c r="L92" s="73">
        <v>9060480.4700000007</v>
      </c>
      <c r="M92" s="73"/>
      <c r="N92" s="73"/>
      <c r="O92" s="73"/>
      <c r="P92" s="78"/>
    </row>
    <row r="93" spans="1:16" ht="45" customHeight="1">
      <c r="A93" s="323">
        <v>6</v>
      </c>
      <c r="B93" s="347" t="s">
        <v>24</v>
      </c>
      <c r="C93" s="363" t="s">
        <v>2131</v>
      </c>
      <c r="D93" s="65" t="s">
        <v>2126</v>
      </c>
      <c r="E93" s="65" t="s">
        <v>80</v>
      </c>
      <c r="F93" s="67">
        <v>44916</v>
      </c>
      <c r="G93" s="67">
        <v>45125</v>
      </c>
      <c r="H93" s="73">
        <v>86370100</v>
      </c>
      <c r="I93" s="73"/>
      <c r="J93" s="73">
        <v>86370100</v>
      </c>
      <c r="K93" s="73"/>
      <c r="L93" s="73"/>
      <c r="M93" s="73"/>
      <c r="N93" s="73"/>
      <c r="O93" s="73"/>
      <c r="P93" s="78"/>
    </row>
    <row r="94" spans="1:16" ht="45" customHeight="1">
      <c r="A94" s="115">
        <v>7</v>
      </c>
      <c r="B94" s="347" t="s">
        <v>24</v>
      </c>
      <c r="C94" s="363" t="s">
        <v>2132</v>
      </c>
      <c r="D94" s="65" t="s">
        <v>2126</v>
      </c>
      <c r="E94" s="65" t="s">
        <v>80</v>
      </c>
      <c r="F94" s="67">
        <v>44953</v>
      </c>
      <c r="G94" s="67">
        <v>45252</v>
      </c>
      <c r="H94" s="73">
        <v>10689505.84</v>
      </c>
      <c r="I94" s="73"/>
      <c r="J94" s="73">
        <v>10689505.84</v>
      </c>
      <c r="K94" s="73"/>
      <c r="L94" s="73"/>
      <c r="M94" s="73"/>
      <c r="N94" s="73"/>
      <c r="O94" s="73"/>
      <c r="P94" s="78"/>
    </row>
    <row r="95" spans="1:16" ht="45" customHeight="1">
      <c r="A95" s="565" t="s">
        <v>20</v>
      </c>
      <c r="B95" s="565"/>
      <c r="C95" s="565"/>
      <c r="D95" s="565"/>
      <c r="E95" s="565"/>
      <c r="F95" s="565"/>
      <c r="G95" s="565"/>
      <c r="H95" s="80">
        <f>SUM(H88:H94)</f>
        <v>204552629.5704</v>
      </c>
      <c r="I95" s="59">
        <f t="shared" ref="I95:O95" si="5">SUM(I88:I94)</f>
        <v>87257620.969999999</v>
      </c>
      <c r="J95" s="80">
        <f t="shared" si="5"/>
        <v>135994571.66</v>
      </c>
      <c r="K95" s="80">
        <f t="shared" si="5"/>
        <v>2130863.71</v>
      </c>
      <c r="L95" s="80">
        <f t="shared" si="5"/>
        <v>14994657.450000001</v>
      </c>
      <c r="M95" s="80">
        <f t="shared" si="5"/>
        <v>0</v>
      </c>
      <c r="N95" s="80">
        <f t="shared" si="5"/>
        <v>0</v>
      </c>
      <c r="O95" s="80">
        <f t="shared" si="5"/>
        <v>0</v>
      </c>
      <c r="P95" s="60"/>
    </row>
    <row r="96" spans="1:16" ht="45" customHeight="1">
      <c r="A96" s="153"/>
      <c r="B96" s="154"/>
      <c r="C96" s="154"/>
      <c r="D96" s="154"/>
      <c r="E96" s="154"/>
      <c r="F96" s="154"/>
      <c r="G96" s="154"/>
      <c r="H96" s="154"/>
      <c r="I96" s="154"/>
      <c r="J96" s="154"/>
      <c r="K96" s="154"/>
      <c r="L96" s="154"/>
      <c r="M96" s="154"/>
      <c r="N96" s="154"/>
      <c r="O96" s="154"/>
      <c r="P96" s="155"/>
    </row>
    <row r="97" spans="1:16" ht="45" customHeight="1">
      <c r="A97" s="658" t="s">
        <v>79</v>
      </c>
      <c r="B97" s="658"/>
      <c r="C97" s="658"/>
      <c r="D97" s="658"/>
      <c r="E97" s="658"/>
      <c r="F97" s="658"/>
      <c r="G97" s="658"/>
      <c r="H97" s="658"/>
      <c r="I97" s="658"/>
      <c r="J97" s="658"/>
      <c r="K97" s="658"/>
      <c r="L97" s="658"/>
      <c r="M97" s="658"/>
      <c r="N97" s="658"/>
      <c r="O97" s="658"/>
      <c r="P97" s="658"/>
    </row>
    <row r="98" spans="1:16" s="97" customFormat="1" ht="45" customHeight="1">
      <c r="A98" s="167">
        <v>1</v>
      </c>
      <c r="B98" s="347" t="s">
        <v>24</v>
      </c>
      <c r="C98" s="480" t="s">
        <v>806</v>
      </c>
      <c r="D98" s="168" t="s">
        <v>2468</v>
      </c>
      <c r="E98" s="168" t="s">
        <v>2469</v>
      </c>
      <c r="F98" s="169">
        <v>44494</v>
      </c>
      <c r="G98" s="169">
        <v>45033</v>
      </c>
      <c r="H98" s="170">
        <v>62905800</v>
      </c>
      <c r="I98" s="170">
        <v>11668172.869999999</v>
      </c>
      <c r="J98" s="170">
        <v>51237627.130000003</v>
      </c>
      <c r="K98" s="170"/>
      <c r="L98" s="170">
        <v>0</v>
      </c>
      <c r="M98" s="170">
        <v>0</v>
      </c>
      <c r="N98" s="170">
        <v>0</v>
      </c>
      <c r="O98" s="170">
        <v>0</v>
      </c>
      <c r="P98" s="171" t="s">
        <v>2470</v>
      </c>
    </row>
    <row r="99" spans="1:16" s="42" customFormat="1" ht="45" customHeight="1">
      <c r="A99" s="115">
        <v>2</v>
      </c>
      <c r="B99" s="347" t="s">
        <v>2597</v>
      </c>
      <c r="C99" s="369" t="s">
        <v>2471</v>
      </c>
      <c r="D99" s="81" t="s">
        <v>2472</v>
      </c>
      <c r="E99" s="81" t="s">
        <v>2473</v>
      </c>
      <c r="F99" s="67">
        <v>44722</v>
      </c>
      <c r="G99" s="67">
        <v>44921</v>
      </c>
      <c r="H99" s="68">
        <v>3167120</v>
      </c>
      <c r="I99" s="68">
        <v>2286865.6414000001</v>
      </c>
      <c r="J99" s="68">
        <v>880254.35859999992</v>
      </c>
      <c r="K99" s="68"/>
      <c r="L99" s="68">
        <v>220063.58964999998</v>
      </c>
      <c r="M99" s="68">
        <v>220063.58964999998</v>
      </c>
      <c r="N99" s="68">
        <v>220063.58964999998</v>
      </c>
      <c r="O99" s="68">
        <v>220063.58964999998</v>
      </c>
      <c r="P99" s="161" t="s">
        <v>2105</v>
      </c>
    </row>
    <row r="100" spans="1:16" s="42" customFormat="1" ht="56.25">
      <c r="A100" s="115">
        <v>3</v>
      </c>
      <c r="B100" s="347" t="s">
        <v>2597</v>
      </c>
      <c r="C100" s="425" t="s">
        <v>2474</v>
      </c>
      <c r="D100" s="81" t="s">
        <v>2472</v>
      </c>
      <c r="E100" s="81" t="s">
        <v>2473</v>
      </c>
      <c r="F100" s="67">
        <v>44835</v>
      </c>
      <c r="G100" s="67">
        <v>45566</v>
      </c>
      <c r="H100" s="68">
        <v>49558643</v>
      </c>
      <c r="I100" s="68">
        <v>5862279.6500000004</v>
      </c>
      <c r="J100" s="68">
        <v>21848181.675000001</v>
      </c>
      <c r="K100" s="68"/>
      <c r="L100" s="68">
        <v>5462045.4187500002</v>
      </c>
      <c r="M100" s="68">
        <v>5462045.4187500002</v>
      </c>
      <c r="N100" s="68">
        <v>5462045.4187500002</v>
      </c>
      <c r="O100" s="68">
        <v>5462045.4187500002</v>
      </c>
      <c r="P100" s="161" t="s">
        <v>2105</v>
      </c>
    </row>
    <row r="101" spans="1:16" s="42" customFormat="1" ht="45" customHeight="1">
      <c r="A101" s="115">
        <v>4</v>
      </c>
      <c r="B101" s="347" t="s">
        <v>1823</v>
      </c>
      <c r="C101" s="425" t="s">
        <v>2475</v>
      </c>
      <c r="D101" s="81" t="s">
        <v>2476</v>
      </c>
      <c r="E101" s="81" t="s">
        <v>38</v>
      </c>
      <c r="F101" s="67">
        <v>44979</v>
      </c>
      <c r="G101" s="67">
        <v>45189</v>
      </c>
      <c r="H101" s="68">
        <v>58274519.786799997</v>
      </c>
      <c r="I101" s="68">
        <v>0</v>
      </c>
      <c r="J101" s="68">
        <v>58274519.786799997</v>
      </c>
      <c r="K101" s="68"/>
      <c r="L101" s="68">
        <v>14568629.946699999</v>
      </c>
      <c r="M101" s="68">
        <v>14568629.946699999</v>
      </c>
      <c r="N101" s="68">
        <v>14568629.946699999</v>
      </c>
      <c r="O101" s="68">
        <v>14568629.946699999</v>
      </c>
      <c r="P101" s="161" t="s">
        <v>2105</v>
      </c>
    </row>
    <row r="102" spans="1:16" s="42" customFormat="1" ht="45" customHeight="1">
      <c r="A102" s="115">
        <v>5</v>
      </c>
      <c r="B102" s="347" t="s">
        <v>2597</v>
      </c>
      <c r="C102" s="425" t="s">
        <v>2477</v>
      </c>
      <c r="D102" s="81" t="s">
        <v>2472</v>
      </c>
      <c r="E102" s="81" t="s">
        <v>2473</v>
      </c>
      <c r="F102" s="67">
        <v>44963</v>
      </c>
      <c r="G102" s="67">
        <v>45262</v>
      </c>
      <c r="H102" s="68">
        <v>15295986</v>
      </c>
      <c r="I102" s="68">
        <v>0</v>
      </c>
      <c r="J102" s="68">
        <v>15295986</v>
      </c>
      <c r="K102" s="68"/>
      <c r="L102" s="68">
        <v>3823996.5</v>
      </c>
      <c r="M102" s="68">
        <v>3823996.5</v>
      </c>
      <c r="N102" s="68">
        <v>3823996.5</v>
      </c>
      <c r="O102" s="68">
        <v>3823996.5</v>
      </c>
      <c r="P102" s="161" t="s">
        <v>2105</v>
      </c>
    </row>
    <row r="103" spans="1:16" s="42" customFormat="1" ht="45" customHeight="1">
      <c r="A103" s="115">
        <v>6</v>
      </c>
      <c r="B103" s="347" t="s">
        <v>2597</v>
      </c>
      <c r="C103" s="425" t="s">
        <v>2478</v>
      </c>
      <c r="D103" s="81" t="s">
        <v>2472</v>
      </c>
      <c r="E103" s="81" t="s">
        <v>2473</v>
      </c>
      <c r="F103" s="67">
        <v>44986</v>
      </c>
      <c r="G103" s="67">
        <v>45285</v>
      </c>
      <c r="H103" s="68">
        <v>3783524.86</v>
      </c>
      <c r="I103" s="68">
        <v>0</v>
      </c>
      <c r="J103" s="68">
        <v>3783524.86</v>
      </c>
      <c r="K103" s="68"/>
      <c r="L103" s="68">
        <v>945881.21499999997</v>
      </c>
      <c r="M103" s="68">
        <v>945881.21499999997</v>
      </c>
      <c r="N103" s="68">
        <v>945881.21499999997</v>
      </c>
      <c r="O103" s="68">
        <v>945881.21499999997</v>
      </c>
      <c r="P103" s="161" t="s">
        <v>2105</v>
      </c>
    </row>
    <row r="104" spans="1:16" s="42" customFormat="1" ht="45" customHeight="1">
      <c r="A104" s="115">
        <v>7</v>
      </c>
      <c r="B104" s="347" t="s">
        <v>2597</v>
      </c>
      <c r="C104" s="369" t="s">
        <v>2479</v>
      </c>
      <c r="D104" s="81" t="s">
        <v>2472</v>
      </c>
      <c r="E104" s="81" t="s">
        <v>2473</v>
      </c>
      <c r="F104" s="67">
        <v>44986</v>
      </c>
      <c r="G104" s="67">
        <v>45285</v>
      </c>
      <c r="H104" s="68">
        <v>3403556.5999999996</v>
      </c>
      <c r="I104" s="68">
        <v>0</v>
      </c>
      <c r="J104" s="68">
        <v>3403556.5999999996</v>
      </c>
      <c r="K104" s="68"/>
      <c r="L104" s="68">
        <v>850889.14999999991</v>
      </c>
      <c r="M104" s="68">
        <v>850889.14999999991</v>
      </c>
      <c r="N104" s="68">
        <v>850889.14999999991</v>
      </c>
      <c r="O104" s="68">
        <v>850889.14999999991</v>
      </c>
      <c r="P104" s="161" t="s">
        <v>2105</v>
      </c>
    </row>
    <row r="105" spans="1:16" s="42" customFormat="1" ht="45" customHeight="1">
      <c r="A105" s="323">
        <v>8</v>
      </c>
      <c r="B105" s="347" t="s">
        <v>24</v>
      </c>
      <c r="C105" s="481" t="s">
        <v>2480</v>
      </c>
      <c r="D105" s="163" t="s">
        <v>2472</v>
      </c>
      <c r="E105" s="163" t="s">
        <v>2481</v>
      </c>
      <c r="F105" s="164">
        <v>44937</v>
      </c>
      <c r="G105" s="164">
        <v>45177</v>
      </c>
      <c r="H105" s="165">
        <v>14009341.080999998</v>
      </c>
      <c r="I105" s="165">
        <v>0</v>
      </c>
      <c r="J105" s="165">
        <v>14009341.080999998</v>
      </c>
      <c r="K105" s="165"/>
      <c r="L105" s="165">
        <v>3502335.2702499996</v>
      </c>
      <c r="M105" s="165">
        <v>3502335.2702499996</v>
      </c>
      <c r="N105" s="165">
        <v>3502335.2702499996</v>
      </c>
      <c r="O105" s="165">
        <v>3502335.2702499996</v>
      </c>
      <c r="P105" s="166" t="s">
        <v>2105</v>
      </c>
    </row>
    <row r="106" spans="1:16" s="42" customFormat="1" ht="45" customHeight="1">
      <c r="A106" s="323">
        <v>9</v>
      </c>
      <c r="B106" s="347" t="s">
        <v>2597</v>
      </c>
      <c r="C106" s="481" t="s">
        <v>2482</v>
      </c>
      <c r="D106" s="163" t="s">
        <v>2472</v>
      </c>
      <c r="E106" s="163" t="s">
        <v>2473</v>
      </c>
      <c r="F106" s="164">
        <v>44929</v>
      </c>
      <c r="G106" s="164">
        <v>45274</v>
      </c>
      <c r="H106" s="165">
        <v>2562614.2599999998</v>
      </c>
      <c r="I106" s="165">
        <v>0</v>
      </c>
      <c r="J106" s="165">
        <v>2562614.2599999998</v>
      </c>
      <c r="K106" s="165"/>
      <c r="L106" s="165">
        <v>640653.56499999994</v>
      </c>
      <c r="M106" s="165">
        <v>640653.56499999994</v>
      </c>
      <c r="N106" s="165">
        <v>640653.56499999994</v>
      </c>
      <c r="O106" s="165">
        <v>640653.56499999994</v>
      </c>
      <c r="P106" s="166" t="s">
        <v>2105</v>
      </c>
    </row>
    <row r="107" spans="1:16" s="42" customFormat="1" ht="45" customHeight="1">
      <c r="A107" s="323">
        <v>10</v>
      </c>
      <c r="B107" s="347" t="s">
        <v>2597</v>
      </c>
      <c r="C107" s="481" t="s">
        <v>2483</v>
      </c>
      <c r="D107" s="163" t="s">
        <v>2472</v>
      </c>
      <c r="E107" s="163" t="s">
        <v>2473</v>
      </c>
      <c r="F107" s="164">
        <v>44929</v>
      </c>
      <c r="G107" s="164">
        <v>45274</v>
      </c>
      <c r="H107" s="165">
        <v>2682350.04</v>
      </c>
      <c r="I107" s="165">
        <v>0</v>
      </c>
      <c r="J107" s="165">
        <v>2682350.04</v>
      </c>
      <c r="K107" s="165"/>
      <c r="L107" s="165">
        <v>670587.51</v>
      </c>
      <c r="M107" s="165">
        <v>670587.51</v>
      </c>
      <c r="N107" s="165">
        <v>670587.51</v>
      </c>
      <c r="O107" s="165">
        <v>670587.51</v>
      </c>
      <c r="P107" s="166" t="s">
        <v>2105</v>
      </c>
    </row>
    <row r="108" spans="1:16" s="42" customFormat="1" ht="45" customHeight="1">
      <c r="A108" s="323">
        <v>11</v>
      </c>
      <c r="B108" s="347" t="s">
        <v>2597</v>
      </c>
      <c r="C108" s="481" t="s">
        <v>2484</v>
      </c>
      <c r="D108" s="163" t="s">
        <v>2472</v>
      </c>
      <c r="E108" s="163" t="s">
        <v>2473</v>
      </c>
      <c r="F108" s="164">
        <v>44930</v>
      </c>
      <c r="G108" s="164">
        <v>45275</v>
      </c>
      <c r="H108" s="165">
        <v>2590867</v>
      </c>
      <c r="I108" s="165">
        <v>0</v>
      </c>
      <c r="J108" s="165">
        <v>2590867</v>
      </c>
      <c r="K108" s="165"/>
      <c r="L108" s="165">
        <v>647716.75</v>
      </c>
      <c r="M108" s="165">
        <v>647716.75</v>
      </c>
      <c r="N108" s="165">
        <v>647716.75</v>
      </c>
      <c r="O108" s="165">
        <v>647716.75</v>
      </c>
      <c r="P108" s="166" t="s">
        <v>2105</v>
      </c>
    </row>
    <row r="109" spans="1:16" s="42" customFormat="1" ht="45" customHeight="1">
      <c r="A109" s="323">
        <v>12</v>
      </c>
      <c r="B109" s="347" t="s">
        <v>2597</v>
      </c>
      <c r="C109" s="481" t="s">
        <v>2485</v>
      </c>
      <c r="D109" s="163" t="s">
        <v>2472</v>
      </c>
      <c r="E109" s="163" t="s">
        <v>2473</v>
      </c>
      <c r="F109" s="164">
        <v>44929</v>
      </c>
      <c r="G109" s="164">
        <v>45274</v>
      </c>
      <c r="H109" s="165">
        <v>2690814.1799999997</v>
      </c>
      <c r="I109" s="165">
        <v>0</v>
      </c>
      <c r="J109" s="165">
        <v>2690814.1799999997</v>
      </c>
      <c r="K109" s="165"/>
      <c r="L109" s="165">
        <v>672703.54499999993</v>
      </c>
      <c r="M109" s="165">
        <v>672703.54499999993</v>
      </c>
      <c r="N109" s="165">
        <v>672703.54499999993</v>
      </c>
      <c r="O109" s="165">
        <v>672703.54499999993</v>
      </c>
      <c r="P109" s="166" t="s">
        <v>2105</v>
      </c>
    </row>
    <row r="110" spans="1:16" s="42" customFormat="1" ht="45" customHeight="1">
      <c r="A110" s="323">
        <v>13</v>
      </c>
      <c r="B110" s="347" t="s">
        <v>2597</v>
      </c>
      <c r="C110" s="481" t="s">
        <v>2486</v>
      </c>
      <c r="D110" s="163" t="s">
        <v>2472</v>
      </c>
      <c r="E110" s="163" t="s">
        <v>2473</v>
      </c>
      <c r="F110" s="164">
        <v>44939</v>
      </c>
      <c r="G110" s="164">
        <v>45279</v>
      </c>
      <c r="H110" s="165">
        <v>1060654.8</v>
      </c>
      <c r="I110" s="165">
        <v>0</v>
      </c>
      <c r="J110" s="165">
        <v>1060654.8</v>
      </c>
      <c r="K110" s="165"/>
      <c r="L110" s="165">
        <v>265163.7</v>
      </c>
      <c r="M110" s="165">
        <v>265163.7</v>
      </c>
      <c r="N110" s="165">
        <v>265163.7</v>
      </c>
      <c r="O110" s="165">
        <v>265163.7</v>
      </c>
      <c r="P110" s="166" t="s">
        <v>2105</v>
      </c>
    </row>
    <row r="111" spans="1:16" s="4" customFormat="1" ht="45" customHeight="1">
      <c r="A111" s="565" t="s">
        <v>20</v>
      </c>
      <c r="B111" s="565"/>
      <c r="C111" s="565"/>
      <c r="D111" s="565"/>
      <c r="E111" s="565"/>
      <c r="F111" s="565"/>
      <c r="G111" s="565"/>
      <c r="H111" s="80">
        <f t="shared" ref="H111:O111" si="6">SUM(H98:H110)</f>
        <v>221985791.60780001</v>
      </c>
      <c r="I111" s="59">
        <f t="shared" si="6"/>
        <v>19817318.161399998</v>
      </c>
      <c r="J111" s="80">
        <f t="shared" si="6"/>
        <v>180320291.7714</v>
      </c>
      <c r="K111" s="80">
        <f t="shared" si="6"/>
        <v>0</v>
      </c>
      <c r="L111" s="80">
        <f t="shared" si="6"/>
        <v>32270666.160349999</v>
      </c>
      <c r="M111" s="80">
        <f t="shared" si="6"/>
        <v>32270666.160349999</v>
      </c>
      <c r="N111" s="80">
        <f t="shared" si="6"/>
        <v>32270666.160349999</v>
      </c>
      <c r="O111" s="80">
        <f t="shared" si="6"/>
        <v>32270666.160349999</v>
      </c>
      <c r="P111" s="60"/>
    </row>
    <row r="112" spans="1:16" ht="45" customHeight="1">
      <c r="A112" s="153"/>
      <c r="B112" s="154"/>
      <c r="C112" s="154"/>
      <c r="D112" s="154"/>
      <c r="E112" s="154"/>
      <c r="F112" s="154"/>
      <c r="G112" s="154"/>
      <c r="H112" s="154"/>
      <c r="I112" s="154"/>
      <c r="J112" s="154"/>
      <c r="K112" s="154"/>
      <c r="L112" s="154"/>
      <c r="M112" s="154"/>
      <c r="N112" s="154"/>
      <c r="O112" s="154"/>
      <c r="P112" s="155"/>
    </row>
    <row r="113" spans="1:16" s="144" customFormat="1" ht="45" customHeight="1">
      <c r="A113" s="561" t="s">
        <v>409</v>
      </c>
      <c r="B113" s="561"/>
      <c r="C113" s="561"/>
      <c r="D113" s="561"/>
      <c r="E113" s="561"/>
      <c r="F113" s="561"/>
      <c r="G113" s="561"/>
      <c r="H113" s="561"/>
      <c r="I113" s="561"/>
      <c r="J113" s="561"/>
      <c r="K113" s="561"/>
      <c r="L113" s="561"/>
      <c r="M113" s="561"/>
      <c r="N113" s="561"/>
      <c r="O113" s="561"/>
      <c r="P113" s="561"/>
    </row>
    <row r="114" spans="1:16" s="145" customFormat="1" ht="45" customHeight="1">
      <c r="A114" s="65">
        <v>1</v>
      </c>
      <c r="B114" s="347" t="s">
        <v>24</v>
      </c>
      <c r="C114" s="482" t="s">
        <v>2548</v>
      </c>
      <c r="D114" s="172" t="s">
        <v>393</v>
      </c>
      <c r="E114" s="173" t="s">
        <v>2567</v>
      </c>
      <c r="F114" s="174">
        <v>44845</v>
      </c>
      <c r="G114" s="174">
        <v>45146</v>
      </c>
      <c r="H114" s="73">
        <v>24791926.77</v>
      </c>
      <c r="I114" s="73"/>
      <c r="J114" s="73">
        <v>24791926.77</v>
      </c>
      <c r="K114" s="73"/>
      <c r="L114" s="73">
        <v>3629154.62</v>
      </c>
      <c r="M114" s="73">
        <v>2844828.49</v>
      </c>
      <c r="N114" s="73">
        <v>18317943.659999996</v>
      </c>
      <c r="O114" s="73"/>
      <c r="P114" s="78" t="s">
        <v>547</v>
      </c>
    </row>
    <row r="115" spans="1:16" s="145" customFormat="1" ht="45" customHeight="1">
      <c r="A115" s="65">
        <v>2</v>
      </c>
      <c r="B115" s="347" t="s">
        <v>24</v>
      </c>
      <c r="C115" s="482" t="s">
        <v>2549</v>
      </c>
      <c r="D115" s="172" t="s">
        <v>393</v>
      </c>
      <c r="E115" s="173" t="s">
        <v>2567</v>
      </c>
      <c r="F115" s="174">
        <v>44846</v>
      </c>
      <c r="G115" s="174">
        <v>45001</v>
      </c>
      <c r="H115" s="73">
        <v>9040295.5700000003</v>
      </c>
      <c r="I115" s="73">
        <v>4290773.67</v>
      </c>
      <c r="J115" s="73">
        <v>4749521.9000000004</v>
      </c>
      <c r="K115" s="73"/>
      <c r="L115" s="73">
        <v>4749521.9000000004</v>
      </c>
      <c r="M115" s="73"/>
      <c r="N115" s="73"/>
      <c r="O115" s="73"/>
      <c r="P115" s="78" t="s">
        <v>2550</v>
      </c>
    </row>
    <row r="116" spans="1:16" s="145" customFormat="1" ht="45" customHeight="1">
      <c r="A116" s="65">
        <v>3</v>
      </c>
      <c r="B116" s="355" t="s">
        <v>704</v>
      </c>
      <c r="C116" s="482" t="s">
        <v>2551</v>
      </c>
      <c r="D116" s="172" t="s">
        <v>393</v>
      </c>
      <c r="E116" s="173" t="s">
        <v>2567</v>
      </c>
      <c r="F116" s="174">
        <v>44946</v>
      </c>
      <c r="G116" s="174">
        <v>45215</v>
      </c>
      <c r="H116" s="73">
        <v>10733290.369999999</v>
      </c>
      <c r="I116" s="73"/>
      <c r="J116" s="73">
        <v>10733290.369999999</v>
      </c>
      <c r="K116" s="73"/>
      <c r="L116" s="73">
        <v>2616533.2999999998</v>
      </c>
      <c r="M116" s="73">
        <v>3020394.55</v>
      </c>
      <c r="N116" s="73">
        <v>2548181.2599999998</v>
      </c>
      <c r="O116" s="73">
        <v>2548181.2599999998</v>
      </c>
      <c r="P116" s="78" t="s">
        <v>547</v>
      </c>
    </row>
    <row r="117" spans="1:16" s="145" customFormat="1" ht="45" customHeight="1">
      <c r="A117" s="65">
        <v>4</v>
      </c>
      <c r="B117" s="355" t="s">
        <v>2597</v>
      </c>
      <c r="C117" s="482" t="s">
        <v>2552</v>
      </c>
      <c r="D117" s="172" t="s">
        <v>393</v>
      </c>
      <c r="E117" s="173" t="s">
        <v>2567</v>
      </c>
      <c r="F117" s="174">
        <v>44949</v>
      </c>
      <c r="G117" s="174">
        <v>45218</v>
      </c>
      <c r="H117" s="73">
        <v>11908758.32</v>
      </c>
      <c r="I117" s="73"/>
      <c r="J117" s="73">
        <v>11908758.32</v>
      </c>
      <c r="K117" s="73"/>
      <c r="L117" s="73">
        <v>3166485.56</v>
      </c>
      <c r="M117" s="73">
        <v>3746688.3257142855</v>
      </c>
      <c r="N117" s="73">
        <v>3746688.3257142855</v>
      </c>
      <c r="O117" s="73">
        <v>1248896.1085714286</v>
      </c>
      <c r="P117" s="78" t="s">
        <v>547</v>
      </c>
    </row>
    <row r="118" spans="1:16" s="145" customFormat="1" ht="45" customHeight="1">
      <c r="A118" s="65">
        <v>5</v>
      </c>
      <c r="B118" s="355" t="s">
        <v>2597</v>
      </c>
      <c r="C118" s="482" t="s">
        <v>2553</v>
      </c>
      <c r="D118" s="172" t="s">
        <v>393</v>
      </c>
      <c r="E118" s="173" t="s">
        <v>2567</v>
      </c>
      <c r="F118" s="174">
        <v>45016</v>
      </c>
      <c r="G118" s="174">
        <v>45226</v>
      </c>
      <c r="H118" s="73">
        <v>11440230.98</v>
      </c>
      <c r="I118" s="73"/>
      <c r="J118" s="73">
        <v>11440230.98</v>
      </c>
      <c r="K118" s="73"/>
      <c r="L118" s="73">
        <v>1547785.2</v>
      </c>
      <c r="M118" s="73">
        <v>3297481.9266666672</v>
      </c>
      <c r="N118" s="73">
        <v>3297481.9266666672</v>
      </c>
      <c r="O118" s="73">
        <v>3297481.9266666672</v>
      </c>
      <c r="P118" s="78" t="s">
        <v>547</v>
      </c>
    </row>
    <row r="119" spans="1:16" s="145" customFormat="1" ht="45" customHeight="1">
      <c r="A119" s="65">
        <v>6</v>
      </c>
      <c r="B119" s="355" t="s">
        <v>2597</v>
      </c>
      <c r="C119" s="482" t="s">
        <v>2554</v>
      </c>
      <c r="D119" s="172" t="s">
        <v>393</v>
      </c>
      <c r="E119" s="173" t="s">
        <v>2567</v>
      </c>
      <c r="F119" s="174">
        <v>44980</v>
      </c>
      <c r="G119" s="174">
        <v>45219</v>
      </c>
      <c r="H119" s="73">
        <v>4069970.33</v>
      </c>
      <c r="I119" s="73"/>
      <c r="J119" s="73">
        <v>4069970.33</v>
      </c>
      <c r="K119" s="73"/>
      <c r="L119" s="73">
        <v>775623.76</v>
      </c>
      <c r="M119" s="73">
        <v>1411862.8157142857</v>
      </c>
      <c r="N119" s="73">
        <v>1411862.8157142857</v>
      </c>
      <c r="O119" s="73">
        <v>470620.93857142859</v>
      </c>
      <c r="P119" s="78" t="s">
        <v>547</v>
      </c>
    </row>
    <row r="120" spans="1:16" s="145" customFormat="1" ht="45" customHeight="1">
      <c r="A120" s="65">
        <v>7</v>
      </c>
      <c r="B120" s="355" t="s">
        <v>24</v>
      </c>
      <c r="C120" s="482" t="s">
        <v>2555</v>
      </c>
      <c r="D120" s="172" t="s">
        <v>393</v>
      </c>
      <c r="E120" s="173" t="s">
        <v>2567</v>
      </c>
      <c r="F120" s="174">
        <v>44993</v>
      </c>
      <c r="G120" s="174">
        <v>45232</v>
      </c>
      <c r="H120" s="73">
        <v>11928138.32</v>
      </c>
      <c r="I120" s="73"/>
      <c r="J120" s="73">
        <v>11928138.32</v>
      </c>
      <c r="K120" s="73"/>
      <c r="L120" s="73">
        <v>1491017.29</v>
      </c>
      <c r="M120" s="73">
        <v>4473051.87</v>
      </c>
      <c r="N120" s="73">
        <v>4473051.87</v>
      </c>
      <c r="O120" s="73">
        <v>1491017.29</v>
      </c>
      <c r="P120" s="78" t="s">
        <v>547</v>
      </c>
    </row>
    <row r="121" spans="1:16" s="145" customFormat="1" ht="45" customHeight="1">
      <c r="A121" s="65">
        <v>8</v>
      </c>
      <c r="B121" s="355" t="s">
        <v>2597</v>
      </c>
      <c r="C121" s="482" t="s">
        <v>2556</v>
      </c>
      <c r="D121" s="172" t="s">
        <v>393</v>
      </c>
      <c r="E121" s="173" t="s">
        <v>2567</v>
      </c>
      <c r="F121" s="174">
        <v>44998</v>
      </c>
      <c r="G121" s="174">
        <v>45177</v>
      </c>
      <c r="H121" s="73">
        <v>8057301.3200000003</v>
      </c>
      <c r="I121" s="73"/>
      <c r="J121" s="73">
        <v>8057301.3200000003</v>
      </c>
      <c r="K121" s="73"/>
      <c r="L121" s="73">
        <v>1611460.264</v>
      </c>
      <c r="M121" s="73">
        <v>3222920.5279999999</v>
      </c>
      <c r="N121" s="73">
        <v>3222920.5279999999</v>
      </c>
      <c r="O121" s="73"/>
      <c r="P121" s="78" t="s">
        <v>547</v>
      </c>
    </row>
    <row r="122" spans="1:16" s="145" customFormat="1" ht="45" customHeight="1">
      <c r="A122" s="65">
        <v>9</v>
      </c>
      <c r="B122" s="355" t="s">
        <v>24</v>
      </c>
      <c r="C122" s="482" t="s">
        <v>2557</v>
      </c>
      <c r="D122" s="172" t="s">
        <v>393</v>
      </c>
      <c r="E122" s="173" t="s">
        <v>2567</v>
      </c>
      <c r="F122" s="174">
        <v>44995</v>
      </c>
      <c r="G122" s="174">
        <v>45264</v>
      </c>
      <c r="H122" s="73">
        <v>36292038.57</v>
      </c>
      <c r="I122" s="73"/>
      <c r="J122" s="73">
        <v>36292038.57</v>
      </c>
      <c r="K122" s="73"/>
      <c r="L122" s="73">
        <v>4032448.73</v>
      </c>
      <c r="M122" s="73">
        <v>12097346.189999999</v>
      </c>
      <c r="N122" s="73">
        <v>12097346.189999999</v>
      </c>
      <c r="O122" s="73">
        <v>8064897.46</v>
      </c>
      <c r="P122" s="78" t="s">
        <v>547</v>
      </c>
    </row>
    <row r="123" spans="1:16" s="145" customFormat="1" ht="45" customHeight="1">
      <c r="A123" s="65">
        <v>10</v>
      </c>
      <c r="B123" s="355" t="s">
        <v>2597</v>
      </c>
      <c r="C123" s="482" t="s">
        <v>2558</v>
      </c>
      <c r="D123" s="172" t="s">
        <v>393</v>
      </c>
      <c r="E123" s="173" t="s">
        <v>2567</v>
      </c>
      <c r="F123" s="174">
        <v>44979</v>
      </c>
      <c r="G123" s="174">
        <v>45218</v>
      </c>
      <c r="H123" s="73">
        <v>3423439.68</v>
      </c>
      <c r="I123" s="73"/>
      <c r="J123" s="73">
        <v>3423439.68</v>
      </c>
      <c r="K123" s="73"/>
      <c r="L123" s="73">
        <v>704261.9</v>
      </c>
      <c r="M123" s="73">
        <v>1165361.9057142858</v>
      </c>
      <c r="N123" s="73">
        <v>1165361.9057142858</v>
      </c>
      <c r="O123" s="73">
        <v>388453.96857142862</v>
      </c>
      <c r="P123" s="78" t="s">
        <v>547</v>
      </c>
    </row>
    <row r="124" spans="1:16" s="145" customFormat="1" ht="45" customHeight="1">
      <c r="A124" s="65">
        <v>11</v>
      </c>
      <c r="B124" s="355" t="s">
        <v>2597</v>
      </c>
      <c r="C124" s="482" t="s">
        <v>2559</v>
      </c>
      <c r="D124" s="172" t="s">
        <v>393</v>
      </c>
      <c r="E124" s="173" t="s">
        <v>2567</v>
      </c>
      <c r="F124" s="174">
        <v>45082</v>
      </c>
      <c r="G124" s="174">
        <v>45202</v>
      </c>
      <c r="H124" s="73">
        <v>17334206.940000001</v>
      </c>
      <c r="I124" s="73"/>
      <c r="J124" s="73">
        <v>17334206.940000001</v>
      </c>
      <c r="K124" s="73"/>
      <c r="L124" s="73"/>
      <c r="M124" s="73">
        <v>4333551.7350000003</v>
      </c>
      <c r="N124" s="73">
        <v>13000655.205000002</v>
      </c>
      <c r="O124" s="73"/>
      <c r="P124" s="78" t="s">
        <v>547</v>
      </c>
    </row>
    <row r="125" spans="1:16" s="145" customFormat="1" ht="45" customHeight="1">
      <c r="A125" s="65">
        <v>12</v>
      </c>
      <c r="B125" s="355" t="s">
        <v>2597</v>
      </c>
      <c r="C125" s="482" t="s">
        <v>2560</v>
      </c>
      <c r="D125" s="172" t="s">
        <v>393</v>
      </c>
      <c r="E125" s="173" t="s">
        <v>2567</v>
      </c>
      <c r="F125" s="174"/>
      <c r="G125" s="174"/>
      <c r="H125" s="73"/>
      <c r="I125" s="73"/>
      <c r="J125" s="73">
        <v>0</v>
      </c>
      <c r="K125" s="73"/>
      <c r="L125" s="73"/>
      <c r="M125" s="73"/>
      <c r="N125" s="73"/>
      <c r="O125" s="73"/>
      <c r="P125" s="78" t="s">
        <v>559</v>
      </c>
    </row>
    <row r="126" spans="1:16" s="145" customFormat="1" ht="45" customHeight="1">
      <c r="A126" s="65">
        <v>13</v>
      </c>
      <c r="B126" s="355" t="s">
        <v>2597</v>
      </c>
      <c r="C126" s="482" t="s">
        <v>2561</v>
      </c>
      <c r="D126" s="172" t="s">
        <v>393</v>
      </c>
      <c r="E126" s="173" t="s">
        <v>2567</v>
      </c>
      <c r="F126" s="174"/>
      <c r="G126" s="174"/>
      <c r="H126" s="73"/>
      <c r="I126" s="73"/>
      <c r="J126" s="73">
        <v>0</v>
      </c>
      <c r="K126" s="73"/>
      <c r="L126" s="73"/>
      <c r="M126" s="73"/>
      <c r="N126" s="73"/>
      <c r="O126" s="73"/>
      <c r="P126" s="78" t="s">
        <v>559</v>
      </c>
    </row>
    <row r="127" spans="1:16" s="145" customFormat="1" ht="45" customHeight="1">
      <c r="A127" s="65">
        <v>14</v>
      </c>
      <c r="B127" s="355" t="s">
        <v>2597</v>
      </c>
      <c r="C127" s="482" t="s">
        <v>2562</v>
      </c>
      <c r="D127" s="172" t="s">
        <v>393</v>
      </c>
      <c r="E127" s="173" t="s">
        <v>2567</v>
      </c>
      <c r="F127" s="174"/>
      <c r="G127" s="174"/>
      <c r="H127" s="73"/>
      <c r="I127" s="73"/>
      <c r="J127" s="73">
        <v>0</v>
      </c>
      <c r="K127" s="73"/>
      <c r="L127" s="73"/>
      <c r="M127" s="73"/>
      <c r="N127" s="73"/>
      <c r="O127" s="73"/>
      <c r="P127" s="78" t="s">
        <v>559</v>
      </c>
    </row>
    <row r="128" spans="1:16" s="145" customFormat="1" ht="45" customHeight="1">
      <c r="A128" s="65">
        <v>15</v>
      </c>
      <c r="B128" s="355" t="s">
        <v>2597</v>
      </c>
      <c r="C128" s="482" t="s">
        <v>2563</v>
      </c>
      <c r="D128" s="172" t="s">
        <v>393</v>
      </c>
      <c r="E128" s="173" t="s">
        <v>2567</v>
      </c>
      <c r="F128" s="174">
        <v>45022</v>
      </c>
      <c r="G128" s="174">
        <v>45141</v>
      </c>
      <c r="H128" s="73">
        <v>26496900</v>
      </c>
      <c r="I128" s="73"/>
      <c r="J128" s="73">
        <v>26496900</v>
      </c>
      <c r="K128" s="73"/>
      <c r="L128" s="73"/>
      <c r="M128" s="73">
        <v>19872675</v>
      </c>
      <c r="N128" s="73">
        <v>6624225</v>
      </c>
      <c r="O128" s="73"/>
      <c r="P128" s="78" t="s">
        <v>547</v>
      </c>
    </row>
    <row r="129" spans="1:17" s="145" customFormat="1" ht="45" customHeight="1">
      <c r="A129" s="65">
        <v>16</v>
      </c>
      <c r="B129" s="355" t="s">
        <v>2597</v>
      </c>
      <c r="C129" s="482" t="s">
        <v>2564</v>
      </c>
      <c r="D129" s="172" t="s">
        <v>393</v>
      </c>
      <c r="E129" s="173" t="s">
        <v>2567</v>
      </c>
      <c r="F129" s="174">
        <v>45035</v>
      </c>
      <c r="G129" s="174">
        <v>45184</v>
      </c>
      <c r="H129" s="73">
        <v>4286940</v>
      </c>
      <c r="I129" s="73"/>
      <c r="J129" s="73">
        <v>4286940</v>
      </c>
      <c r="K129" s="73"/>
      <c r="L129" s="73"/>
      <c r="M129" s="73">
        <v>2143470</v>
      </c>
      <c r="N129" s="73">
        <v>2143470</v>
      </c>
      <c r="O129" s="73"/>
      <c r="P129" s="78" t="s">
        <v>547</v>
      </c>
    </row>
    <row r="130" spans="1:17" s="145" customFormat="1" ht="45" customHeight="1">
      <c r="A130" s="65">
        <v>17</v>
      </c>
      <c r="B130" s="355" t="s">
        <v>2597</v>
      </c>
      <c r="C130" s="482" t="s">
        <v>2565</v>
      </c>
      <c r="D130" s="172" t="s">
        <v>393</v>
      </c>
      <c r="E130" s="173" t="s">
        <v>2567</v>
      </c>
      <c r="F130" s="174">
        <v>45034</v>
      </c>
      <c r="G130" s="174">
        <v>45123</v>
      </c>
      <c r="H130" s="73">
        <v>3929400</v>
      </c>
      <c r="I130" s="73"/>
      <c r="J130" s="73">
        <v>3929400</v>
      </c>
      <c r="K130" s="73"/>
      <c r="L130" s="73"/>
      <c r="M130" s="73">
        <v>2947050</v>
      </c>
      <c r="N130" s="73">
        <v>982350</v>
      </c>
      <c r="O130" s="73"/>
      <c r="P130" s="78" t="s">
        <v>547</v>
      </c>
    </row>
    <row r="131" spans="1:17" s="145" customFormat="1" ht="45" customHeight="1">
      <c r="A131" s="65">
        <v>18</v>
      </c>
      <c r="B131" s="355" t="s">
        <v>2597</v>
      </c>
      <c r="C131" s="482" t="s">
        <v>2566</v>
      </c>
      <c r="D131" s="172" t="s">
        <v>393</v>
      </c>
      <c r="E131" s="173" t="s">
        <v>2567</v>
      </c>
      <c r="F131" s="174">
        <v>45034</v>
      </c>
      <c r="G131" s="174">
        <v>45153</v>
      </c>
      <c r="H131" s="73">
        <v>5417026</v>
      </c>
      <c r="I131" s="73"/>
      <c r="J131" s="73">
        <v>5417026</v>
      </c>
      <c r="K131" s="73"/>
      <c r="L131" s="73"/>
      <c r="M131" s="73">
        <v>2708513</v>
      </c>
      <c r="N131" s="73">
        <v>2708513</v>
      </c>
      <c r="O131" s="73"/>
      <c r="P131" s="78" t="s">
        <v>547</v>
      </c>
    </row>
    <row r="132" spans="1:17" s="4" customFormat="1" ht="45" customHeight="1">
      <c r="A132" s="565" t="s">
        <v>20</v>
      </c>
      <c r="B132" s="565"/>
      <c r="C132" s="565"/>
      <c r="D132" s="565"/>
      <c r="E132" s="565"/>
      <c r="F132" s="565"/>
      <c r="G132" s="565"/>
      <c r="H132" s="80">
        <f t="shared" ref="H132:O132" si="7">SUM(H114:H131)</f>
        <v>189149863.16999999</v>
      </c>
      <c r="I132" s="59">
        <f t="shared" si="7"/>
        <v>4290773.67</v>
      </c>
      <c r="J132" s="80">
        <f t="shared" si="7"/>
        <v>184859089.5</v>
      </c>
      <c r="K132" s="80">
        <f t="shared" si="7"/>
        <v>0</v>
      </c>
      <c r="L132" s="80">
        <f t="shared" si="7"/>
        <v>24324292.523999996</v>
      </c>
      <c r="M132" s="80">
        <f t="shared" si="7"/>
        <v>67285196.336809531</v>
      </c>
      <c r="N132" s="80">
        <f t="shared" si="7"/>
        <v>75740051.68680951</v>
      </c>
      <c r="O132" s="80">
        <f t="shared" si="7"/>
        <v>17509548.952380955</v>
      </c>
      <c r="P132" s="60"/>
    </row>
    <row r="133" spans="1:17" ht="45" customHeight="1">
      <c r="A133" s="153"/>
      <c r="B133" s="154"/>
      <c r="C133" s="154"/>
      <c r="D133" s="154"/>
      <c r="E133" s="154"/>
      <c r="F133" s="154"/>
      <c r="G133" s="154"/>
      <c r="H133" s="154"/>
      <c r="I133" s="154"/>
      <c r="J133" s="154"/>
      <c r="K133" s="154"/>
      <c r="L133" s="154"/>
      <c r="M133" s="154"/>
      <c r="N133" s="154"/>
      <c r="O133" s="154"/>
      <c r="P133" s="155"/>
    </row>
    <row r="134" spans="1:17" ht="45" customHeight="1">
      <c r="A134" s="561" t="s">
        <v>514</v>
      </c>
      <c r="B134" s="561"/>
      <c r="C134" s="561"/>
      <c r="D134" s="561"/>
      <c r="E134" s="561"/>
      <c r="F134" s="561"/>
      <c r="G134" s="561"/>
      <c r="H134" s="561"/>
      <c r="I134" s="561"/>
      <c r="J134" s="561"/>
      <c r="K134" s="561"/>
      <c r="L134" s="561"/>
      <c r="M134" s="561"/>
      <c r="N134" s="561"/>
      <c r="O134" s="561"/>
      <c r="P134" s="561"/>
    </row>
    <row r="135" spans="1:17" ht="45" customHeight="1">
      <c r="A135" s="331">
        <v>1</v>
      </c>
      <c r="B135" s="347" t="s">
        <v>24</v>
      </c>
      <c r="C135" s="363" t="s">
        <v>807</v>
      </c>
      <c r="D135" s="323" t="s">
        <v>2133</v>
      </c>
      <c r="E135" s="331"/>
      <c r="F135" s="66">
        <v>44543</v>
      </c>
      <c r="G135" s="66">
        <v>45242</v>
      </c>
      <c r="H135" s="176">
        <v>153857513.09999999</v>
      </c>
      <c r="I135" s="73">
        <v>136775035.31999999</v>
      </c>
      <c r="J135" s="73">
        <v>17082477.780000001</v>
      </c>
      <c r="K135" s="66"/>
      <c r="L135" s="66"/>
      <c r="M135" s="176"/>
      <c r="N135" s="73"/>
      <c r="O135" s="73"/>
      <c r="P135" s="66"/>
    </row>
    <row r="136" spans="1:17" ht="61.5" customHeight="1">
      <c r="A136" s="103">
        <v>2</v>
      </c>
      <c r="B136" s="347" t="s">
        <v>24</v>
      </c>
      <c r="C136" s="363" t="s">
        <v>2134</v>
      </c>
      <c r="D136" s="115" t="s">
        <v>2133</v>
      </c>
      <c r="E136" s="140"/>
      <c r="F136" s="66">
        <v>45050</v>
      </c>
      <c r="G136" s="66">
        <v>45349</v>
      </c>
      <c r="H136" s="176">
        <v>79708900</v>
      </c>
      <c r="I136" s="73"/>
      <c r="J136" s="73">
        <v>111000000</v>
      </c>
      <c r="K136" s="73"/>
      <c r="L136" s="73"/>
      <c r="M136" s="73"/>
      <c r="N136" s="73"/>
      <c r="O136" s="73"/>
      <c r="P136" s="175"/>
      <c r="Q136" s="2">
        <v>35000000</v>
      </c>
    </row>
    <row r="137" spans="1:17" ht="45" customHeight="1">
      <c r="A137" s="565" t="s">
        <v>20</v>
      </c>
      <c r="B137" s="565"/>
      <c r="C137" s="565"/>
      <c r="D137" s="565"/>
      <c r="E137" s="565"/>
      <c r="F137" s="565"/>
      <c r="G137" s="565"/>
      <c r="H137" s="80">
        <f>SUM(H135:H136)</f>
        <v>233566413.09999999</v>
      </c>
      <c r="I137" s="80">
        <f>SUM(I135:I136)</f>
        <v>136775035.31999999</v>
      </c>
      <c r="J137" s="80">
        <f>SUM(J135:J136)</f>
        <v>128082477.78</v>
      </c>
      <c r="K137" s="80">
        <f t="shared" ref="K137:O137" si="8">SUM(K136:K136)</f>
        <v>0</v>
      </c>
      <c r="L137" s="80">
        <f t="shared" si="8"/>
        <v>0</v>
      </c>
      <c r="M137" s="80">
        <f t="shared" si="8"/>
        <v>0</v>
      </c>
      <c r="N137" s="80">
        <f t="shared" si="8"/>
        <v>0</v>
      </c>
      <c r="O137" s="80">
        <f t="shared" si="8"/>
        <v>0</v>
      </c>
      <c r="P137" s="60"/>
    </row>
    <row r="138" spans="1:17" ht="45" customHeight="1">
      <c r="A138" s="153"/>
      <c r="B138" s="154"/>
      <c r="C138" s="154"/>
      <c r="D138" s="154"/>
      <c r="E138" s="154"/>
      <c r="F138" s="154"/>
      <c r="G138" s="154"/>
      <c r="H138" s="154"/>
      <c r="I138" s="154"/>
      <c r="J138" s="154"/>
      <c r="K138" s="154"/>
      <c r="L138" s="154"/>
      <c r="M138" s="154"/>
      <c r="N138" s="154"/>
      <c r="O138" s="154"/>
      <c r="P138" s="155"/>
    </row>
    <row r="139" spans="1:17" ht="45" customHeight="1">
      <c r="A139" s="561" t="s">
        <v>2135</v>
      </c>
      <c r="B139" s="561"/>
      <c r="C139" s="561"/>
      <c r="D139" s="561"/>
      <c r="E139" s="561"/>
      <c r="F139" s="561"/>
      <c r="G139" s="561"/>
      <c r="H139" s="561"/>
      <c r="I139" s="561"/>
      <c r="J139" s="561"/>
      <c r="K139" s="561"/>
      <c r="L139" s="561"/>
      <c r="M139" s="561"/>
      <c r="N139" s="561"/>
      <c r="O139" s="561"/>
      <c r="P139" s="561"/>
    </row>
    <row r="140" spans="1:17" ht="117" customHeight="1">
      <c r="A140" s="331">
        <v>1</v>
      </c>
      <c r="B140" s="347" t="s">
        <v>24</v>
      </c>
      <c r="C140" s="363" t="s">
        <v>2136</v>
      </c>
      <c r="D140" s="323" t="s">
        <v>326</v>
      </c>
      <c r="E140" s="331"/>
      <c r="F140" s="66">
        <v>44928</v>
      </c>
      <c r="G140" s="66">
        <v>45291</v>
      </c>
      <c r="H140" s="176">
        <v>3000000</v>
      </c>
      <c r="I140" s="73">
        <v>0</v>
      </c>
      <c r="J140" s="73">
        <v>0</v>
      </c>
      <c r="K140" s="66"/>
      <c r="L140" s="66"/>
      <c r="M140" s="176"/>
      <c r="N140" s="73"/>
      <c r="O140" s="73">
        <v>0</v>
      </c>
      <c r="P140" s="66" t="s">
        <v>2137</v>
      </c>
    </row>
    <row r="141" spans="1:17" ht="45" customHeight="1">
      <c r="A141" s="565" t="s">
        <v>20</v>
      </c>
      <c r="B141" s="565"/>
      <c r="C141" s="565"/>
      <c r="D141" s="565"/>
      <c r="E141" s="565"/>
      <c r="F141" s="565"/>
      <c r="G141" s="565"/>
      <c r="H141" s="80">
        <f>SUM(H140:H140)</f>
        <v>3000000</v>
      </c>
      <c r="I141" s="80">
        <f>SUM(I140:I140)</f>
        <v>0</v>
      </c>
      <c r="J141" s="80">
        <f>SUM(J140:J140)</f>
        <v>0</v>
      </c>
      <c r="K141" s="80"/>
      <c r="L141" s="80"/>
      <c r="M141" s="80"/>
      <c r="N141" s="80"/>
      <c r="O141" s="80"/>
      <c r="P141" s="60"/>
    </row>
    <row r="142" spans="1:17" ht="45" customHeight="1">
      <c r="A142" s="329"/>
      <c r="B142" s="329"/>
      <c r="C142" s="329"/>
      <c r="D142" s="329"/>
      <c r="E142" s="329"/>
      <c r="F142" s="329"/>
      <c r="G142" s="329"/>
      <c r="H142" s="329"/>
      <c r="I142" s="329"/>
      <c r="J142" s="329"/>
      <c r="K142" s="329"/>
      <c r="L142" s="329"/>
      <c r="M142" s="329"/>
      <c r="N142" s="329"/>
      <c r="O142" s="329"/>
      <c r="P142" s="329"/>
    </row>
    <row r="143" spans="1:17" ht="45" customHeight="1">
      <c r="A143" s="561" t="s">
        <v>2152</v>
      </c>
      <c r="B143" s="561"/>
      <c r="C143" s="561"/>
      <c r="D143" s="561"/>
      <c r="E143" s="561"/>
      <c r="F143" s="561"/>
      <c r="G143" s="561"/>
      <c r="H143" s="561"/>
      <c r="I143" s="561"/>
      <c r="J143" s="561"/>
      <c r="K143" s="561"/>
      <c r="L143" s="561"/>
      <c r="M143" s="561"/>
      <c r="N143" s="561"/>
      <c r="O143" s="561"/>
      <c r="P143" s="561"/>
    </row>
    <row r="144" spans="1:17" ht="45" customHeight="1">
      <c r="A144" s="331">
        <v>1</v>
      </c>
      <c r="B144" s="347" t="s">
        <v>24</v>
      </c>
      <c r="C144" s="363" t="s">
        <v>2153</v>
      </c>
      <c r="D144" s="323" t="s">
        <v>398</v>
      </c>
      <c r="E144" s="331"/>
      <c r="F144" s="66">
        <v>44788</v>
      </c>
      <c r="G144" s="66">
        <v>44937</v>
      </c>
      <c r="H144" s="176">
        <v>16897725</v>
      </c>
      <c r="I144" s="73">
        <v>13914976.779999999</v>
      </c>
      <c r="J144" s="73">
        <v>856845.01</v>
      </c>
      <c r="K144" s="66" t="s">
        <v>77</v>
      </c>
      <c r="L144" s="66">
        <v>856845.01</v>
      </c>
      <c r="M144" s="176"/>
      <c r="N144" s="73"/>
      <c r="O144" s="73"/>
      <c r="P144" s="66"/>
    </row>
    <row r="145" spans="1:16" ht="45" customHeight="1">
      <c r="A145" s="565" t="s">
        <v>20</v>
      </c>
      <c r="B145" s="565"/>
      <c r="C145" s="565"/>
      <c r="D145" s="565"/>
      <c r="E145" s="565"/>
      <c r="F145" s="565"/>
      <c r="G145" s="565"/>
      <c r="H145" s="80">
        <f>SUM(H144:H144)</f>
        <v>16897725</v>
      </c>
      <c r="I145" s="80">
        <f>SUM(I144:I144)</f>
        <v>13914976.779999999</v>
      </c>
      <c r="J145" s="80">
        <f>SUM(J144:J144)</f>
        <v>856845.01</v>
      </c>
      <c r="K145" s="80"/>
      <c r="L145" s="66"/>
      <c r="M145" s="80"/>
      <c r="N145" s="80"/>
      <c r="O145" s="80"/>
      <c r="P145" s="60"/>
    </row>
    <row r="146" spans="1:16" ht="45" customHeight="1">
      <c r="A146" s="329"/>
      <c r="B146" s="329"/>
      <c r="C146" s="329"/>
      <c r="D146" s="329"/>
      <c r="E146" s="329"/>
      <c r="F146" s="329"/>
      <c r="G146" s="329"/>
      <c r="H146" s="329"/>
      <c r="I146" s="329"/>
      <c r="J146" s="329"/>
      <c r="K146" s="329"/>
      <c r="L146" s="329"/>
      <c r="M146" s="329"/>
      <c r="N146" s="329"/>
      <c r="O146" s="329"/>
      <c r="P146" s="329"/>
    </row>
    <row r="147" spans="1:16" ht="45" customHeight="1">
      <c r="A147" s="561" t="s">
        <v>810</v>
      </c>
      <c r="B147" s="561"/>
      <c r="C147" s="561"/>
      <c r="D147" s="561"/>
      <c r="E147" s="561"/>
      <c r="F147" s="561"/>
      <c r="G147" s="561"/>
      <c r="H147" s="561"/>
      <c r="I147" s="561"/>
      <c r="J147" s="561"/>
      <c r="K147" s="561"/>
      <c r="L147" s="561"/>
      <c r="M147" s="561"/>
      <c r="N147" s="561"/>
      <c r="O147" s="561"/>
      <c r="P147" s="561"/>
    </row>
    <row r="148" spans="1:16" ht="45" customHeight="1">
      <c r="A148" s="115">
        <v>1</v>
      </c>
      <c r="B148" s="347" t="s">
        <v>2597</v>
      </c>
      <c r="C148" s="363" t="s">
        <v>2138</v>
      </c>
      <c r="D148" s="115"/>
      <c r="E148" s="78" t="s">
        <v>2139</v>
      </c>
      <c r="F148" s="66">
        <v>44928</v>
      </c>
      <c r="G148" s="66">
        <v>45291</v>
      </c>
      <c r="H148" s="73">
        <v>33025121.399999999</v>
      </c>
      <c r="I148" s="73" t="s">
        <v>77</v>
      </c>
      <c r="J148" s="73">
        <v>34114598.564999998</v>
      </c>
      <c r="K148" s="73">
        <v>32804274.940000001</v>
      </c>
      <c r="L148" s="73">
        <v>7695935.5</v>
      </c>
      <c r="M148" s="73">
        <v>9833912.1999999993</v>
      </c>
      <c r="N148" s="73">
        <v>9301946.5800000001</v>
      </c>
      <c r="O148" s="73">
        <v>5972480.6600000001</v>
      </c>
      <c r="P148" s="115" t="s">
        <v>2140</v>
      </c>
    </row>
    <row r="149" spans="1:16" ht="35.25" customHeight="1">
      <c r="A149" s="115">
        <v>2</v>
      </c>
      <c r="B149" s="347" t="s">
        <v>928</v>
      </c>
      <c r="C149" s="363" t="s">
        <v>2141</v>
      </c>
      <c r="D149" s="115"/>
      <c r="E149" s="78" t="s">
        <v>2142</v>
      </c>
      <c r="F149" s="66">
        <v>45006</v>
      </c>
      <c r="G149" s="66">
        <v>45186</v>
      </c>
      <c r="H149" s="73">
        <v>20355000</v>
      </c>
      <c r="I149" s="73" t="s">
        <v>77</v>
      </c>
      <c r="J149" s="73">
        <v>16987113.454799999</v>
      </c>
      <c r="K149" s="73">
        <v>20355000</v>
      </c>
      <c r="L149" s="73" t="s">
        <v>77</v>
      </c>
      <c r="M149" s="73">
        <v>8533927.6999999993</v>
      </c>
      <c r="N149" s="73">
        <v>11821072.300000001</v>
      </c>
      <c r="O149" s="73" t="s">
        <v>77</v>
      </c>
      <c r="P149" s="115" t="s">
        <v>808</v>
      </c>
    </row>
    <row r="150" spans="1:16" ht="45" customHeight="1">
      <c r="A150" s="115">
        <v>3</v>
      </c>
      <c r="B150" s="347" t="s">
        <v>928</v>
      </c>
      <c r="C150" s="363" t="s">
        <v>2143</v>
      </c>
      <c r="D150" s="115"/>
      <c r="E150" s="78" t="s">
        <v>2142</v>
      </c>
      <c r="F150" s="66">
        <v>45019</v>
      </c>
      <c r="G150" s="66">
        <v>45108</v>
      </c>
      <c r="H150" s="73">
        <v>2359274.9</v>
      </c>
      <c r="I150" s="73" t="s">
        <v>77</v>
      </c>
      <c r="J150" s="73">
        <v>2294175.7531999997</v>
      </c>
      <c r="K150" s="73">
        <v>2359274.9</v>
      </c>
      <c r="L150" s="73" t="s">
        <v>77</v>
      </c>
      <c r="M150" s="73">
        <v>2359274.9</v>
      </c>
      <c r="N150" s="73" t="s">
        <v>77</v>
      </c>
      <c r="O150" s="73" t="s">
        <v>77</v>
      </c>
      <c r="P150" s="115" t="s">
        <v>808</v>
      </c>
    </row>
    <row r="151" spans="1:16" ht="45" customHeight="1">
      <c r="A151" s="115">
        <v>4</v>
      </c>
      <c r="B151" s="355" t="s">
        <v>24</v>
      </c>
      <c r="C151" s="363" t="s">
        <v>2144</v>
      </c>
      <c r="D151" s="115"/>
      <c r="E151" s="78" t="s">
        <v>46</v>
      </c>
      <c r="F151" s="66">
        <v>44979</v>
      </c>
      <c r="G151" s="66">
        <v>45058</v>
      </c>
      <c r="H151" s="73">
        <v>6681720.0011999998</v>
      </c>
      <c r="I151" s="73" t="s">
        <v>77</v>
      </c>
      <c r="J151" s="73">
        <v>11621000</v>
      </c>
      <c r="K151" s="73">
        <v>10500000</v>
      </c>
      <c r="L151" s="73" t="s">
        <v>77</v>
      </c>
      <c r="M151" s="73">
        <v>10500000</v>
      </c>
      <c r="N151" s="73" t="s">
        <v>77</v>
      </c>
      <c r="O151" s="73" t="s">
        <v>77</v>
      </c>
      <c r="P151" s="115" t="s">
        <v>2145</v>
      </c>
    </row>
    <row r="152" spans="1:16" ht="45" customHeight="1">
      <c r="A152" s="115">
        <v>5</v>
      </c>
      <c r="B152" s="355" t="s">
        <v>24</v>
      </c>
      <c r="C152" s="363" t="s">
        <v>2146</v>
      </c>
      <c r="D152" s="115"/>
      <c r="E152" s="78" t="s">
        <v>46</v>
      </c>
      <c r="F152" s="66" t="s">
        <v>77</v>
      </c>
      <c r="G152" s="66" t="s">
        <v>77</v>
      </c>
      <c r="H152" s="73" t="s">
        <v>77</v>
      </c>
      <c r="I152" s="73" t="s">
        <v>77</v>
      </c>
      <c r="J152" s="73">
        <v>4000000</v>
      </c>
      <c r="K152" s="73" t="s">
        <v>77</v>
      </c>
      <c r="L152" s="73" t="s">
        <v>77</v>
      </c>
      <c r="M152" s="73" t="s">
        <v>77</v>
      </c>
      <c r="N152" s="73">
        <v>2000000</v>
      </c>
      <c r="O152" s="73">
        <v>2000000</v>
      </c>
      <c r="P152" s="115" t="s">
        <v>809</v>
      </c>
    </row>
    <row r="153" spans="1:16" ht="31.5" customHeight="1">
      <c r="A153" s="115">
        <v>6</v>
      </c>
      <c r="B153" s="347" t="s">
        <v>2597</v>
      </c>
      <c r="C153" s="363" t="s">
        <v>2147</v>
      </c>
      <c r="D153" s="115"/>
      <c r="E153" s="78" t="s">
        <v>46</v>
      </c>
      <c r="F153" s="66" t="s">
        <v>77</v>
      </c>
      <c r="G153" s="66" t="s">
        <v>77</v>
      </c>
      <c r="H153" s="73" t="s">
        <v>77</v>
      </c>
      <c r="I153" s="73" t="s">
        <v>77</v>
      </c>
      <c r="J153" s="73">
        <v>3000000</v>
      </c>
      <c r="K153" s="73" t="s">
        <v>77</v>
      </c>
      <c r="L153" s="73" t="s">
        <v>77</v>
      </c>
      <c r="M153" s="73" t="s">
        <v>77</v>
      </c>
      <c r="N153" s="73">
        <v>1500000</v>
      </c>
      <c r="O153" s="73">
        <v>1500000</v>
      </c>
      <c r="P153" s="115" t="s">
        <v>809</v>
      </c>
    </row>
    <row r="154" spans="1:16" ht="31.5" customHeight="1">
      <c r="A154" s="115">
        <v>7</v>
      </c>
      <c r="B154" s="355" t="s">
        <v>24</v>
      </c>
      <c r="C154" s="363" t="s">
        <v>2148</v>
      </c>
      <c r="D154" s="115"/>
      <c r="E154" s="78" t="s">
        <v>46</v>
      </c>
      <c r="F154" s="66" t="s">
        <v>77</v>
      </c>
      <c r="G154" s="66" t="s">
        <v>77</v>
      </c>
      <c r="H154" s="73" t="s">
        <v>77</v>
      </c>
      <c r="I154" s="73" t="s">
        <v>77</v>
      </c>
      <c r="J154" s="73">
        <v>2000000</v>
      </c>
      <c r="K154" s="73" t="s">
        <v>77</v>
      </c>
      <c r="L154" s="73" t="s">
        <v>77</v>
      </c>
      <c r="M154" s="73" t="s">
        <v>77</v>
      </c>
      <c r="N154" s="73">
        <v>1000000</v>
      </c>
      <c r="O154" s="73">
        <v>1000000</v>
      </c>
      <c r="P154" s="115" t="s">
        <v>809</v>
      </c>
    </row>
    <row r="155" spans="1:16" ht="31.5" customHeight="1">
      <c r="A155" s="115">
        <v>8</v>
      </c>
      <c r="B155" s="355" t="s">
        <v>24</v>
      </c>
      <c r="C155" s="363" t="s">
        <v>2149</v>
      </c>
      <c r="D155" s="115"/>
      <c r="E155" s="78" t="s">
        <v>2150</v>
      </c>
      <c r="F155" s="66" t="s">
        <v>77</v>
      </c>
      <c r="G155" s="66" t="s">
        <v>77</v>
      </c>
      <c r="H155" s="73" t="s">
        <v>77</v>
      </c>
      <c r="I155" s="73" t="s">
        <v>77</v>
      </c>
      <c r="J155" s="73">
        <v>2500000</v>
      </c>
      <c r="K155" s="73" t="s">
        <v>77</v>
      </c>
      <c r="L155" s="73" t="s">
        <v>77</v>
      </c>
      <c r="M155" s="73" t="s">
        <v>77</v>
      </c>
      <c r="N155" s="73">
        <v>1250000</v>
      </c>
      <c r="O155" s="73">
        <v>1250000</v>
      </c>
      <c r="P155" s="115" t="s">
        <v>809</v>
      </c>
    </row>
    <row r="156" spans="1:16" ht="37.5">
      <c r="A156" s="115">
        <v>9</v>
      </c>
      <c r="B156" s="355" t="s">
        <v>24</v>
      </c>
      <c r="C156" s="363" t="s">
        <v>2151</v>
      </c>
      <c r="D156" s="115"/>
      <c r="E156" s="78" t="s">
        <v>46</v>
      </c>
      <c r="F156" s="66" t="s">
        <v>77</v>
      </c>
      <c r="G156" s="66" t="s">
        <v>77</v>
      </c>
      <c r="H156" s="73" t="s">
        <v>77</v>
      </c>
      <c r="I156" s="73" t="s">
        <v>77</v>
      </c>
      <c r="J156" s="73">
        <v>2000000</v>
      </c>
      <c r="K156" s="73" t="s">
        <v>77</v>
      </c>
      <c r="L156" s="73" t="s">
        <v>77</v>
      </c>
      <c r="M156" s="73" t="s">
        <v>77</v>
      </c>
      <c r="N156" s="73">
        <v>1000000</v>
      </c>
      <c r="O156" s="73">
        <v>1000000</v>
      </c>
      <c r="P156" s="115" t="s">
        <v>809</v>
      </c>
    </row>
    <row r="157" spans="1:16" ht="45" customHeight="1">
      <c r="A157" s="551" t="s">
        <v>20</v>
      </c>
      <c r="B157" s="551"/>
      <c r="C157" s="551"/>
      <c r="D157" s="551"/>
      <c r="E157" s="551"/>
      <c r="F157" s="551"/>
      <c r="G157" s="551"/>
      <c r="H157" s="80">
        <f t="shared" ref="H157:O157" si="9">SUM(H148:H156)</f>
        <v>62421116.301199995</v>
      </c>
      <c r="I157" s="80">
        <f t="shared" si="9"/>
        <v>0</v>
      </c>
      <c r="J157" s="80">
        <f t="shared" si="9"/>
        <v>78516887.773000002</v>
      </c>
      <c r="K157" s="80">
        <f t="shared" si="9"/>
        <v>66018549.839999996</v>
      </c>
      <c r="L157" s="80">
        <f t="shared" si="9"/>
        <v>7695935.5</v>
      </c>
      <c r="M157" s="80">
        <f t="shared" si="9"/>
        <v>31227114.799999997</v>
      </c>
      <c r="N157" s="80">
        <f t="shared" si="9"/>
        <v>27873018.880000003</v>
      </c>
      <c r="O157" s="80">
        <f t="shared" si="9"/>
        <v>12722480.66</v>
      </c>
      <c r="P157" s="60"/>
    </row>
    <row r="158" spans="1:16" ht="45" customHeight="1">
      <c r="A158" s="153"/>
      <c r="B158" s="154"/>
      <c r="C158" s="154"/>
      <c r="D158" s="154"/>
      <c r="E158" s="154"/>
      <c r="F158" s="154"/>
      <c r="G158" s="154"/>
      <c r="H158" s="154"/>
      <c r="I158" s="154"/>
      <c r="J158" s="154"/>
      <c r="K158" s="154"/>
      <c r="L158" s="154"/>
      <c r="M158" s="154"/>
      <c r="N158" s="154"/>
      <c r="O158" s="154"/>
      <c r="P158" s="155"/>
    </row>
    <row r="159" spans="1:16" ht="45" customHeight="1">
      <c r="A159" s="561" t="s">
        <v>811</v>
      </c>
      <c r="B159" s="561"/>
      <c r="C159" s="561"/>
      <c r="D159" s="561"/>
      <c r="E159" s="561"/>
      <c r="F159" s="561"/>
      <c r="G159" s="561"/>
      <c r="H159" s="561"/>
      <c r="I159" s="561"/>
      <c r="J159" s="561"/>
      <c r="K159" s="561"/>
      <c r="L159" s="561"/>
      <c r="M159" s="561"/>
      <c r="N159" s="561"/>
      <c r="O159" s="561"/>
      <c r="P159" s="561"/>
    </row>
    <row r="160" spans="1:16" ht="45" customHeight="1">
      <c r="A160" s="115">
        <v>1</v>
      </c>
      <c r="B160" s="347" t="s">
        <v>24</v>
      </c>
      <c r="C160" s="363" t="s">
        <v>2591</v>
      </c>
      <c r="D160" s="42" t="s">
        <v>323</v>
      </c>
      <c r="E160" s="78"/>
      <c r="F160" s="66"/>
      <c r="G160" s="346">
        <v>2023</v>
      </c>
      <c r="H160" s="73">
        <v>20567010</v>
      </c>
      <c r="I160" s="73">
        <v>19045675</v>
      </c>
      <c r="J160" s="73">
        <v>1521335</v>
      </c>
      <c r="K160" s="177"/>
      <c r="L160" s="177"/>
      <c r="M160" s="177"/>
      <c r="N160" s="177"/>
      <c r="O160" s="177"/>
      <c r="P160" s="115"/>
    </row>
    <row r="161" spans="1:16" ht="45" customHeight="1">
      <c r="A161" s="323">
        <v>2</v>
      </c>
      <c r="B161" s="347" t="s">
        <v>24</v>
      </c>
      <c r="C161" s="363" t="s">
        <v>2592</v>
      </c>
      <c r="D161" s="115" t="s">
        <v>323</v>
      </c>
      <c r="E161" s="78"/>
      <c r="F161" s="66"/>
      <c r="G161" s="346">
        <v>2023</v>
      </c>
      <c r="H161" s="73">
        <v>31173869</v>
      </c>
      <c r="I161" s="73">
        <v>27744744</v>
      </c>
      <c r="J161" s="73">
        <v>3429124</v>
      </c>
      <c r="K161" s="177"/>
      <c r="L161" s="177"/>
      <c r="M161" s="177"/>
      <c r="N161" s="177"/>
      <c r="O161" s="177"/>
      <c r="P161" s="323"/>
    </row>
    <row r="162" spans="1:16" ht="45" customHeight="1">
      <c r="A162" s="323">
        <v>3</v>
      </c>
      <c r="B162" s="347" t="s">
        <v>24</v>
      </c>
      <c r="C162" s="363" t="s">
        <v>2593</v>
      </c>
      <c r="D162" s="323" t="s">
        <v>323</v>
      </c>
      <c r="E162" s="78"/>
      <c r="F162" s="66"/>
      <c r="G162" s="346">
        <v>2023</v>
      </c>
      <c r="H162" s="73">
        <v>50976000</v>
      </c>
      <c r="I162" s="73">
        <v>20347193</v>
      </c>
      <c r="J162" s="73">
        <v>30628806</v>
      </c>
      <c r="K162" s="177"/>
      <c r="L162" s="177"/>
      <c r="M162" s="177"/>
      <c r="N162" s="177"/>
      <c r="O162" s="177"/>
      <c r="P162" s="323"/>
    </row>
    <row r="163" spans="1:16" ht="45" customHeight="1">
      <c r="A163" s="323">
        <v>4</v>
      </c>
      <c r="B163" s="347" t="s">
        <v>24</v>
      </c>
      <c r="C163" s="363" t="s">
        <v>2594</v>
      </c>
      <c r="D163" s="323" t="s">
        <v>323</v>
      </c>
      <c r="E163" s="78"/>
      <c r="F163" s="66"/>
      <c r="G163" s="346">
        <v>2023</v>
      </c>
      <c r="H163" s="73">
        <v>2123191</v>
      </c>
      <c r="I163" s="73"/>
      <c r="J163" s="73">
        <v>2123191</v>
      </c>
      <c r="K163" s="177"/>
      <c r="L163" s="177"/>
      <c r="M163" s="177"/>
      <c r="N163" s="177"/>
      <c r="O163" s="177"/>
      <c r="P163" s="323"/>
    </row>
    <row r="164" spans="1:16" ht="45" customHeight="1">
      <c r="A164" s="323">
        <v>5</v>
      </c>
      <c r="B164" s="347" t="s">
        <v>24</v>
      </c>
      <c r="C164" s="363" t="s">
        <v>2595</v>
      </c>
      <c r="D164" s="115" t="s">
        <v>323</v>
      </c>
      <c r="E164" s="78"/>
      <c r="F164" s="66"/>
      <c r="G164" s="346">
        <v>2023</v>
      </c>
      <c r="H164" s="73">
        <v>95580</v>
      </c>
      <c r="I164" s="73"/>
      <c r="J164" s="73">
        <v>95580</v>
      </c>
      <c r="K164" s="177"/>
      <c r="L164" s="177"/>
      <c r="M164" s="177"/>
      <c r="N164" s="177"/>
      <c r="O164" s="177"/>
      <c r="P164" s="115"/>
    </row>
    <row r="165" spans="1:16" ht="45" customHeight="1">
      <c r="A165" s="565" t="s">
        <v>20</v>
      </c>
      <c r="B165" s="565"/>
      <c r="C165" s="565"/>
      <c r="D165" s="565"/>
      <c r="E165" s="565"/>
      <c r="F165" s="565"/>
      <c r="G165" s="565"/>
      <c r="H165" s="80">
        <f t="shared" ref="H165:O165" si="10">SUM(H160:H164)</f>
        <v>104935650</v>
      </c>
      <c r="I165" s="80">
        <f t="shared" si="10"/>
        <v>67137612</v>
      </c>
      <c r="J165" s="80">
        <f t="shared" si="10"/>
        <v>37798036</v>
      </c>
      <c r="K165" s="80">
        <f t="shared" si="10"/>
        <v>0</v>
      </c>
      <c r="L165" s="80">
        <f t="shared" si="10"/>
        <v>0</v>
      </c>
      <c r="M165" s="80">
        <f t="shared" si="10"/>
        <v>0</v>
      </c>
      <c r="N165" s="80">
        <f t="shared" si="10"/>
        <v>0</v>
      </c>
      <c r="O165" s="80">
        <f t="shared" si="10"/>
        <v>0</v>
      </c>
      <c r="P165" s="60"/>
    </row>
    <row r="166" spans="1:16" ht="45" customHeight="1">
      <c r="A166" s="659"/>
      <c r="B166" s="646"/>
      <c r="C166" s="646"/>
      <c r="D166" s="646"/>
      <c r="E166" s="646"/>
      <c r="F166" s="646"/>
      <c r="G166" s="646"/>
      <c r="H166" s="646"/>
      <c r="I166" s="646"/>
      <c r="J166" s="646"/>
      <c r="K166" s="646"/>
      <c r="L166" s="646"/>
      <c r="M166" s="646"/>
      <c r="N166" s="646"/>
      <c r="O166" s="646"/>
      <c r="P166" s="647"/>
    </row>
    <row r="167" spans="1:16" customFormat="1" ht="45" customHeight="1">
      <c r="A167" s="561" t="s">
        <v>2675</v>
      </c>
      <c r="B167" s="561"/>
      <c r="C167" s="561"/>
      <c r="D167" s="561"/>
      <c r="E167" s="561"/>
      <c r="F167" s="561"/>
      <c r="G167" s="561"/>
      <c r="H167" s="561"/>
      <c r="I167" s="561"/>
      <c r="J167" s="561"/>
      <c r="K167" s="561"/>
      <c r="L167" s="561"/>
      <c r="M167" s="561"/>
      <c r="N167" s="561"/>
      <c r="O167" s="561"/>
      <c r="P167" s="561"/>
    </row>
    <row r="168" spans="1:16" customFormat="1" ht="56.25">
      <c r="A168" s="323">
        <v>1</v>
      </c>
      <c r="B168" s="347" t="s">
        <v>24</v>
      </c>
      <c r="C168" s="363" t="s">
        <v>2676</v>
      </c>
      <c r="D168" s="42" t="s">
        <v>182</v>
      </c>
      <c r="E168" s="65" t="s">
        <v>77</v>
      </c>
      <c r="F168" s="66">
        <v>44743</v>
      </c>
      <c r="G168" s="346">
        <v>45102</v>
      </c>
      <c r="H168" s="73">
        <v>16036200</v>
      </c>
      <c r="I168" s="73">
        <v>10276409.890000001</v>
      </c>
      <c r="J168" s="73">
        <v>33382000</v>
      </c>
      <c r="K168" s="177" t="s">
        <v>77</v>
      </c>
      <c r="L168" s="177">
        <v>2879895.06</v>
      </c>
      <c r="M168" s="177">
        <v>2879895.06</v>
      </c>
      <c r="N168" s="177" t="s">
        <v>77</v>
      </c>
      <c r="O168" s="177" t="s">
        <v>77</v>
      </c>
      <c r="P168" s="323"/>
    </row>
    <row r="169" spans="1:16" customFormat="1" ht="57" customHeight="1">
      <c r="A169" s="323">
        <v>2</v>
      </c>
      <c r="B169" s="347" t="s">
        <v>24</v>
      </c>
      <c r="C169" s="363" t="s">
        <v>2677</v>
      </c>
      <c r="D169" s="323" t="s">
        <v>182</v>
      </c>
      <c r="E169" s="65" t="s">
        <v>77</v>
      </c>
      <c r="F169" s="66">
        <v>44781</v>
      </c>
      <c r="G169" s="346">
        <v>45100</v>
      </c>
      <c r="H169" s="73">
        <v>23793843.969000001</v>
      </c>
      <c r="I169" s="73">
        <v>6573420.1799999997</v>
      </c>
      <c r="J169" s="73">
        <v>35051100</v>
      </c>
      <c r="K169" s="177" t="s">
        <v>77</v>
      </c>
      <c r="L169" s="177">
        <v>8610211.8599999994</v>
      </c>
      <c r="M169" s="177">
        <v>8610211.8599999994</v>
      </c>
      <c r="N169" s="177" t="s">
        <v>77</v>
      </c>
      <c r="O169" s="177" t="s">
        <v>77</v>
      </c>
      <c r="P169" s="323"/>
    </row>
    <row r="170" spans="1:16" s="1" customFormat="1" ht="57" customHeight="1">
      <c r="A170" s="323">
        <v>3</v>
      </c>
      <c r="B170" s="347" t="s">
        <v>24</v>
      </c>
      <c r="C170" s="363" t="s">
        <v>2678</v>
      </c>
      <c r="D170" s="323" t="s">
        <v>182</v>
      </c>
      <c r="E170" s="65" t="s">
        <v>77</v>
      </c>
      <c r="F170" s="66">
        <v>44820</v>
      </c>
      <c r="G170" s="346">
        <v>44919</v>
      </c>
      <c r="H170" s="73">
        <v>11430723.719999999</v>
      </c>
      <c r="I170" s="73">
        <v>6377240.8300000001</v>
      </c>
      <c r="J170" s="73">
        <v>33820508.82</v>
      </c>
      <c r="K170" s="177" t="s">
        <v>77</v>
      </c>
      <c r="L170" s="177">
        <v>5053482.8899999997</v>
      </c>
      <c r="M170" s="177" t="s">
        <v>77</v>
      </c>
      <c r="N170" s="177" t="s">
        <v>77</v>
      </c>
      <c r="O170" s="177" t="s">
        <v>77</v>
      </c>
      <c r="P170" s="323"/>
    </row>
    <row r="171" spans="1:16" s="1" customFormat="1" ht="57" customHeight="1">
      <c r="A171" s="323">
        <v>4</v>
      </c>
      <c r="B171" s="347" t="s">
        <v>24</v>
      </c>
      <c r="C171" s="363" t="s">
        <v>2679</v>
      </c>
      <c r="D171" s="323" t="s">
        <v>182</v>
      </c>
      <c r="E171" s="65" t="s">
        <v>77</v>
      </c>
      <c r="F171" s="66">
        <v>44886</v>
      </c>
      <c r="G171" s="346">
        <v>44965</v>
      </c>
      <c r="H171" s="73">
        <v>7341040.9097999996</v>
      </c>
      <c r="I171" s="73">
        <v>1479512.01</v>
      </c>
      <c r="J171" s="73">
        <v>10000000</v>
      </c>
      <c r="K171" s="177" t="s">
        <v>77</v>
      </c>
      <c r="L171" s="177">
        <v>5861528.9000000004</v>
      </c>
      <c r="M171" s="177" t="s">
        <v>77</v>
      </c>
      <c r="N171" s="177" t="s">
        <v>77</v>
      </c>
      <c r="O171" s="177" t="s">
        <v>77</v>
      </c>
      <c r="P171" s="323"/>
    </row>
    <row r="172" spans="1:16" s="1" customFormat="1" ht="57" customHeight="1">
      <c r="A172" s="323">
        <v>5</v>
      </c>
      <c r="B172" s="347" t="s">
        <v>24</v>
      </c>
      <c r="C172" s="363" t="s">
        <v>2680</v>
      </c>
      <c r="D172" s="323" t="s">
        <v>182</v>
      </c>
      <c r="E172" s="65" t="s">
        <v>77</v>
      </c>
      <c r="F172" s="66">
        <v>44944</v>
      </c>
      <c r="G172" s="346">
        <v>45263</v>
      </c>
      <c r="H172" s="73">
        <v>13684000</v>
      </c>
      <c r="I172" s="73" t="s">
        <v>77</v>
      </c>
      <c r="J172" s="73">
        <v>31348000</v>
      </c>
      <c r="K172" s="177" t="s">
        <v>77</v>
      </c>
      <c r="L172" s="177">
        <v>3421000</v>
      </c>
      <c r="M172" s="177">
        <v>3421000</v>
      </c>
      <c r="N172" s="177">
        <v>3421000</v>
      </c>
      <c r="O172" s="177">
        <v>3421000</v>
      </c>
      <c r="P172" s="323"/>
    </row>
    <row r="173" spans="1:16" s="1" customFormat="1" ht="57" customHeight="1">
      <c r="A173" s="323">
        <v>6</v>
      </c>
      <c r="B173" s="347" t="s">
        <v>24</v>
      </c>
      <c r="C173" s="363" t="s">
        <v>2681</v>
      </c>
      <c r="D173" s="323" t="s">
        <v>182</v>
      </c>
      <c r="E173" s="65" t="s">
        <v>77</v>
      </c>
      <c r="F173" s="66">
        <v>45033</v>
      </c>
      <c r="G173" s="346">
        <v>45212</v>
      </c>
      <c r="H173" s="73">
        <v>1946926.6040000001</v>
      </c>
      <c r="I173" s="73" t="s">
        <v>77</v>
      </c>
      <c r="J173" s="73">
        <v>15492794.65</v>
      </c>
      <c r="K173" s="177" t="s">
        <v>77</v>
      </c>
      <c r="L173" s="177">
        <v>486731.65</v>
      </c>
      <c r="M173" s="177">
        <v>486731.65</v>
      </c>
      <c r="N173" s="177">
        <v>486731.65</v>
      </c>
      <c r="O173" s="177">
        <v>486731.65</v>
      </c>
      <c r="P173" s="323"/>
    </row>
    <row r="174" spans="1:16" s="1" customFormat="1" ht="57" customHeight="1">
      <c r="A174" s="323">
        <v>7</v>
      </c>
      <c r="B174" s="347" t="s">
        <v>24</v>
      </c>
      <c r="C174" s="363" t="s">
        <v>2682</v>
      </c>
      <c r="D174" s="323" t="s">
        <v>182</v>
      </c>
      <c r="E174" s="65" t="s">
        <v>77</v>
      </c>
      <c r="F174" s="66">
        <v>45020</v>
      </c>
      <c r="G174" s="346">
        <v>45269</v>
      </c>
      <c r="H174" s="73">
        <v>12618378.910999998</v>
      </c>
      <c r="I174" s="73" t="s">
        <v>77</v>
      </c>
      <c r="J174" s="73">
        <v>26000000</v>
      </c>
      <c r="K174" s="177" t="s">
        <v>77</v>
      </c>
      <c r="L174" s="177">
        <v>3154594.73</v>
      </c>
      <c r="M174" s="177">
        <v>3154594.73</v>
      </c>
      <c r="N174" s="177">
        <v>3154594.73</v>
      </c>
      <c r="O174" s="177">
        <v>3154594.73</v>
      </c>
      <c r="P174" s="323"/>
    </row>
    <row r="175" spans="1:16" s="1" customFormat="1" ht="57" customHeight="1">
      <c r="A175" s="323">
        <v>8</v>
      </c>
      <c r="B175" s="347" t="s">
        <v>24</v>
      </c>
      <c r="C175" s="363" t="s">
        <v>2683</v>
      </c>
      <c r="D175" s="323" t="s">
        <v>182</v>
      </c>
      <c r="E175" s="65" t="s">
        <v>77</v>
      </c>
      <c r="F175" s="66">
        <v>44977</v>
      </c>
      <c r="G175" s="346">
        <v>45126</v>
      </c>
      <c r="H175" s="73">
        <v>7917469.5999999996</v>
      </c>
      <c r="I175" s="73" t="s">
        <v>77</v>
      </c>
      <c r="J175" s="73">
        <v>26000000</v>
      </c>
      <c r="K175" s="177" t="s">
        <v>77</v>
      </c>
      <c r="L175" s="177">
        <v>2639156.5299999998</v>
      </c>
      <c r="M175" s="177">
        <v>2639156.5299999998</v>
      </c>
      <c r="N175" s="177">
        <v>2639156.5299999998</v>
      </c>
      <c r="O175" s="177" t="s">
        <v>77</v>
      </c>
      <c r="P175" s="323"/>
    </row>
    <row r="176" spans="1:16" s="1" customFormat="1" ht="57" customHeight="1">
      <c r="A176" s="565" t="s">
        <v>20</v>
      </c>
      <c r="B176" s="565"/>
      <c r="C176" s="565"/>
      <c r="D176" s="565"/>
      <c r="E176" s="565"/>
      <c r="F176" s="565"/>
      <c r="G176" s="565"/>
      <c r="H176" s="80">
        <f t="shared" ref="H176:O176" si="11">SUM(H168:H175)</f>
        <v>94768583.713799998</v>
      </c>
      <c r="I176" s="80">
        <f t="shared" si="11"/>
        <v>24706582.91</v>
      </c>
      <c r="J176" s="80">
        <f t="shared" si="11"/>
        <v>211094403.47</v>
      </c>
      <c r="K176" s="80">
        <f t="shared" si="11"/>
        <v>0</v>
      </c>
      <c r="L176" s="80">
        <f t="shared" si="11"/>
        <v>32106601.620000001</v>
      </c>
      <c r="M176" s="80">
        <f t="shared" si="11"/>
        <v>21191589.830000002</v>
      </c>
      <c r="N176" s="80">
        <f t="shared" si="11"/>
        <v>9701482.9100000001</v>
      </c>
      <c r="O176" s="80">
        <f t="shared" si="11"/>
        <v>7062326.3799999999</v>
      </c>
      <c r="P176" s="60"/>
    </row>
    <row r="177" spans="1:16" s="1" customFormat="1" ht="57" customHeight="1">
      <c r="A177"/>
      <c r="B177"/>
      <c r="C177"/>
      <c r="D177"/>
      <c r="E177"/>
      <c r="F177"/>
      <c r="G177"/>
      <c r="H177"/>
      <c r="I177"/>
      <c r="J177"/>
      <c r="K177"/>
      <c r="L177"/>
      <c r="M177"/>
      <c r="N177"/>
      <c r="O177"/>
      <c r="P177"/>
    </row>
    <row r="178" spans="1:16" s="1" customFormat="1" ht="57" customHeight="1">
      <c r="A178" s="561" t="s">
        <v>2604</v>
      </c>
      <c r="B178" s="561"/>
      <c r="C178" s="561"/>
      <c r="D178" s="561"/>
      <c r="E178" s="561"/>
      <c r="F178" s="561"/>
      <c r="G178" s="561"/>
      <c r="H178" s="561"/>
      <c r="I178" s="561"/>
      <c r="J178" s="561"/>
      <c r="K178" s="561"/>
      <c r="L178" s="561"/>
      <c r="M178" s="561"/>
      <c r="N178" s="561"/>
      <c r="O178" s="561"/>
      <c r="P178" s="561"/>
    </row>
    <row r="179" spans="1:16" s="1" customFormat="1" ht="57" customHeight="1">
      <c r="A179" s="323">
        <v>1</v>
      </c>
      <c r="B179" s="347" t="s">
        <v>24</v>
      </c>
      <c r="C179" s="363" t="s">
        <v>2605</v>
      </c>
      <c r="D179" s="65" t="s">
        <v>324</v>
      </c>
      <c r="E179" s="65" t="s">
        <v>80</v>
      </c>
      <c r="F179" s="66">
        <v>45005</v>
      </c>
      <c r="G179" s="66">
        <v>45184</v>
      </c>
      <c r="H179" s="73">
        <v>30621000</v>
      </c>
      <c r="I179" s="73" t="s">
        <v>77</v>
      </c>
      <c r="J179" s="73">
        <v>30621000</v>
      </c>
      <c r="K179" s="184" t="s">
        <v>77</v>
      </c>
      <c r="L179" s="73">
        <v>0</v>
      </c>
      <c r="M179" s="73">
        <v>9887261.4000000004</v>
      </c>
      <c r="N179" s="73">
        <v>20733738.600000001</v>
      </c>
      <c r="O179" s="73">
        <v>0</v>
      </c>
      <c r="P179" s="65" t="s">
        <v>619</v>
      </c>
    </row>
    <row r="180" spans="1:16" s="1" customFormat="1" ht="57" customHeight="1">
      <c r="A180" s="323">
        <v>2</v>
      </c>
      <c r="B180" s="347" t="s">
        <v>24</v>
      </c>
      <c r="C180" s="363" t="s">
        <v>2606</v>
      </c>
      <c r="D180" s="65" t="s">
        <v>324</v>
      </c>
      <c r="E180" s="65" t="s">
        <v>80</v>
      </c>
      <c r="F180" s="66" t="s">
        <v>77</v>
      </c>
      <c r="G180" s="66" t="s">
        <v>77</v>
      </c>
      <c r="H180" s="73">
        <v>34456000</v>
      </c>
      <c r="I180" s="73" t="s">
        <v>77</v>
      </c>
      <c r="J180" s="73">
        <v>34456000</v>
      </c>
      <c r="K180" s="184" t="s">
        <v>77</v>
      </c>
      <c r="L180" s="73">
        <v>0</v>
      </c>
      <c r="M180" s="73">
        <v>0</v>
      </c>
      <c r="N180" s="73">
        <v>17228000</v>
      </c>
      <c r="O180" s="73">
        <v>17228000</v>
      </c>
      <c r="P180" s="65" t="s">
        <v>2607</v>
      </c>
    </row>
    <row r="181" spans="1:16" s="1" customFormat="1" ht="57" customHeight="1">
      <c r="A181" s="323">
        <v>3</v>
      </c>
      <c r="B181" s="347" t="s">
        <v>24</v>
      </c>
      <c r="C181" s="363" t="s">
        <v>2608</v>
      </c>
      <c r="D181" s="65" t="s">
        <v>324</v>
      </c>
      <c r="E181" s="65" t="s">
        <v>80</v>
      </c>
      <c r="F181" s="66">
        <v>45055</v>
      </c>
      <c r="G181" s="66">
        <v>45234</v>
      </c>
      <c r="H181" s="73">
        <v>17461640</v>
      </c>
      <c r="I181" s="73" t="s">
        <v>77</v>
      </c>
      <c r="J181" s="73">
        <v>17461640</v>
      </c>
      <c r="K181" s="184" t="s">
        <v>77</v>
      </c>
      <c r="L181" s="73">
        <v>0</v>
      </c>
      <c r="M181" s="73">
        <v>5820546.666666667</v>
      </c>
      <c r="N181" s="73">
        <v>5820546.666666667</v>
      </c>
      <c r="O181" s="73">
        <v>5820546.666666667</v>
      </c>
      <c r="P181" s="65" t="s">
        <v>619</v>
      </c>
    </row>
    <row r="182" spans="1:16" s="1" customFormat="1" ht="57" customHeight="1">
      <c r="A182" s="323">
        <v>4</v>
      </c>
      <c r="B182" s="347" t="s">
        <v>24</v>
      </c>
      <c r="C182" s="363" t="s">
        <v>2609</v>
      </c>
      <c r="D182" s="65" t="s">
        <v>324</v>
      </c>
      <c r="E182" s="65" t="s">
        <v>80</v>
      </c>
      <c r="F182" s="66">
        <v>45058</v>
      </c>
      <c r="G182" s="66">
        <v>45237</v>
      </c>
      <c r="H182" s="73">
        <v>9597842.6999999993</v>
      </c>
      <c r="I182" s="73" t="s">
        <v>77</v>
      </c>
      <c r="J182" s="73">
        <v>9597842.6999999993</v>
      </c>
      <c r="K182" s="184" t="s">
        <v>77</v>
      </c>
      <c r="L182" s="73">
        <v>0</v>
      </c>
      <c r="M182" s="73">
        <v>3199280.9</v>
      </c>
      <c r="N182" s="73">
        <v>3199280.9</v>
      </c>
      <c r="O182" s="73">
        <v>3199280.9</v>
      </c>
      <c r="P182" s="65" t="s">
        <v>619</v>
      </c>
    </row>
    <row r="183" spans="1:16" s="1" customFormat="1" ht="57" customHeight="1">
      <c r="A183" s="323">
        <v>5</v>
      </c>
      <c r="B183" s="347" t="s">
        <v>24</v>
      </c>
      <c r="C183" s="363" t="s">
        <v>2610</v>
      </c>
      <c r="D183" s="65" t="s">
        <v>324</v>
      </c>
      <c r="E183" s="65" t="s">
        <v>80</v>
      </c>
      <c r="F183" s="66" t="s">
        <v>77</v>
      </c>
      <c r="G183" s="66" t="s">
        <v>77</v>
      </c>
      <c r="H183" s="73">
        <v>3540000</v>
      </c>
      <c r="I183" s="73" t="s">
        <v>77</v>
      </c>
      <c r="J183" s="73">
        <v>3540000</v>
      </c>
      <c r="K183" s="184" t="s">
        <v>77</v>
      </c>
      <c r="L183" s="73">
        <v>0</v>
      </c>
      <c r="M183" s="73">
        <v>0</v>
      </c>
      <c r="N183" s="73">
        <v>1770000</v>
      </c>
      <c r="O183" s="73">
        <v>1770000</v>
      </c>
      <c r="P183" s="65" t="s">
        <v>2607</v>
      </c>
    </row>
    <row r="184" spans="1:16" s="1" customFormat="1" ht="57" customHeight="1">
      <c r="A184" s="323">
        <v>6</v>
      </c>
      <c r="B184" s="347" t="s">
        <v>24</v>
      </c>
      <c r="C184" s="363" t="s">
        <v>2611</v>
      </c>
      <c r="D184" s="65" t="s">
        <v>324</v>
      </c>
      <c r="E184" s="65" t="s">
        <v>80</v>
      </c>
      <c r="F184" s="66">
        <v>44847</v>
      </c>
      <c r="G184" s="66">
        <v>44986</v>
      </c>
      <c r="H184" s="73">
        <v>31780136.420000002</v>
      </c>
      <c r="I184" s="73">
        <v>16253409.330000002</v>
      </c>
      <c r="J184" s="73">
        <v>15526727.09</v>
      </c>
      <c r="K184" s="184" t="s">
        <v>77</v>
      </c>
      <c r="L184" s="73">
        <v>15526727.09</v>
      </c>
      <c r="M184" s="73">
        <v>0</v>
      </c>
      <c r="N184" s="73">
        <v>0</v>
      </c>
      <c r="O184" s="73">
        <v>0</v>
      </c>
      <c r="P184" s="65" t="s">
        <v>2612</v>
      </c>
    </row>
    <row r="185" spans="1:16" s="1" customFormat="1" ht="56.25" customHeight="1">
      <c r="A185" s="323">
        <v>7</v>
      </c>
      <c r="B185" s="347" t="s">
        <v>24</v>
      </c>
      <c r="C185" s="363" t="s">
        <v>2613</v>
      </c>
      <c r="D185" s="65" t="s">
        <v>324</v>
      </c>
      <c r="E185" s="65" t="s">
        <v>80</v>
      </c>
      <c r="F185" s="66">
        <v>44728</v>
      </c>
      <c r="G185" s="66">
        <v>45040</v>
      </c>
      <c r="H185" s="73">
        <v>28253919.989999998</v>
      </c>
      <c r="I185" s="73">
        <v>18824812.52</v>
      </c>
      <c r="J185" s="73">
        <v>10131342.17</v>
      </c>
      <c r="K185" s="184" t="s">
        <v>77</v>
      </c>
      <c r="L185" s="73">
        <v>8476778.9299999997</v>
      </c>
      <c r="M185" s="73">
        <v>1654563.24</v>
      </c>
      <c r="N185" s="73">
        <v>0</v>
      </c>
      <c r="O185" s="73">
        <v>0</v>
      </c>
      <c r="P185" s="65" t="s">
        <v>2614</v>
      </c>
    </row>
    <row r="186" spans="1:16" s="1" customFormat="1" ht="75">
      <c r="A186" s="323">
        <v>8</v>
      </c>
      <c r="B186" s="347" t="s">
        <v>24</v>
      </c>
      <c r="C186" s="363" t="s">
        <v>2615</v>
      </c>
      <c r="D186" s="65" t="s">
        <v>324</v>
      </c>
      <c r="E186" s="65" t="s">
        <v>80</v>
      </c>
      <c r="F186" s="66">
        <v>45040</v>
      </c>
      <c r="G186" s="66">
        <v>45219</v>
      </c>
      <c r="H186" s="73">
        <v>62273606.149999999</v>
      </c>
      <c r="I186" s="73" t="s">
        <v>77</v>
      </c>
      <c r="J186" s="73">
        <v>62273606.149999999</v>
      </c>
      <c r="K186" s="184" t="s">
        <v>77</v>
      </c>
      <c r="L186" s="73">
        <v>0</v>
      </c>
      <c r="M186" s="73">
        <v>10551717.789999999</v>
      </c>
      <c r="N186" s="73">
        <v>25860944.18</v>
      </c>
      <c r="O186" s="73">
        <v>25860944.18</v>
      </c>
      <c r="P186" s="65" t="s">
        <v>619</v>
      </c>
    </row>
    <row r="187" spans="1:16" s="1" customFormat="1" ht="75">
      <c r="A187" s="323">
        <v>9</v>
      </c>
      <c r="B187" s="347" t="s">
        <v>24</v>
      </c>
      <c r="C187" s="363" t="s">
        <v>2616</v>
      </c>
      <c r="D187" s="65" t="s">
        <v>324</v>
      </c>
      <c r="E187" s="65" t="s">
        <v>80</v>
      </c>
      <c r="F187" s="66">
        <v>45035</v>
      </c>
      <c r="G187" s="66">
        <v>45085</v>
      </c>
      <c r="H187" s="73">
        <v>3316436.83</v>
      </c>
      <c r="I187" s="73" t="s">
        <v>77</v>
      </c>
      <c r="J187" s="73">
        <v>3316436.83</v>
      </c>
      <c r="K187" s="184" t="s">
        <v>77</v>
      </c>
      <c r="L187" s="73">
        <v>0</v>
      </c>
      <c r="M187" s="73">
        <v>3316436.83</v>
      </c>
      <c r="N187" s="73">
        <v>0</v>
      </c>
      <c r="O187" s="73">
        <v>0</v>
      </c>
      <c r="P187" s="65" t="s">
        <v>2612</v>
      </c>
    </row>
    <row r="188" spans="1:16" s="1" customFormat="1" ht="75">
      <c r="A188" s="323">
        <v>10</v>
      </c>
      <c r="B188" s="347" t="s">
        <v>24</v>
      </c>
      <c r="C188" s="363" t="s">
        <v>2617</v>
      </c>
      <c r="D188" s="65" t="s">
        <v>324</v>
      </c>
      <c r="E188" s="65" t="s">
        <v>80</v>
      </c>
      <c r="F188" s="66">
        <v>45078</v>
      </c>
      <c r="G188" s="66">
        <v>45257</v>
      </c>
      <c r="H188" s="73">
        <v>50220800</v>
      </c>
      <c r="I188" s="73" t="s">
        <v>77</v>
      </c>
      <c r="J188" s="73">
        <v>50220800</v>
      </c>
      <c r="K188" s="184" t="s">
        <v>77</v>
      </c>
      <c r="L188" s="73">
        <v>0</v>
      </c>
      <c r="M188" s="73">
        <v>0</v>
      </c>
      <c r="N188" s="73">
        <v>25110400</v>
      </c>
      <c r="O188" s="73">
        <v>25110400</v>
      </c>
      <c r="P188" s="65" t="s">
        <v>2618</v>
      </c>
    </row>
    <row r="189" spans="1:16" customFormat="1" ht="56.25">
      <c r="A189" s="323">
        <v>11</v>
      </c>
      <c r="B189" s="347" t="s">
        <v>24</v>
      </c>
      <c r="C189" s="363" t="s">
        <v>2619</v>
      </c>
      <c r="D189" s="65" t="s">
        <v>324</v>
      </c>
      <c r="E189" s="65" t="s">
        <v>80</v>
      </c>
      <c r="F189" s="66" t="s">
        <v>77</v>
      </c>
      <c r="G189" s="66" t="s">
        <v>77</v>
      </c>
      <c r="H189" s="73">
        <v>11829078.74</v>
      </c>
      <c r="I189" s="73" t="s">
        <v>77</v>
      </c>
      <c r="J189" s="73">
        <v>11829078.74</v>
      </c>
      <c r="K189" s="184" t="s">
        <v>77</v>
      </c>
      <c r="L189" s="73">
        <v>0</v>
      </c>
      <c r="M189" s="73">
        <v>0</v>
      </c>
      <c r="N189" s="73">
        <v>5914539.3700000001</v>
      </c>
      <c r="O189" s="73">
        <v>5914539.3700000001</v>
      </c>
      <c r="P189" s="65" t="s">
        <v>2607</v>
      </c>
    </row>
    <row r="190" spans="1:16" s="42" customFormat="1" ht="56.25" customHeight="1">
      <c r="A190" s="323">
        <v>12</v>
      </c>
      <c r="B190" s="347" t="s">
        <v>24</v>
      </c>
      <c r="C190" s="363" t="s">
        <v>2620</v>
      </c>
      <c r="D190" s="65" t="s">
        <v>324</v>
      </c>
      <c r="E190" s="65" t="s">
        <v>80</v>
      </c>
      <c r="F190" s="66">
        <v>45078</v>
      </c>
      <c r="G190" s="66">
        <v>45257</v>
      </c>
      <c r="H190" s="73">
        <v>23359066.57</v>
      </c>
      <c r="I190" s="73" t="s">
        <v>77</v>
      </c>
      <c r="J190" s="73">
        <v>23359066.57</v>
      </c>
      <c r="K190" s="184" t="s">
        <v>77</v>
      </c>
      <c r="L190" s="73">
        <v>0</v>
      </c>
      <c r="M190" s="73">
        <v>0</v>
      </c>
      <c r="N190" s="73">
        <v>11679533.285</v>
      </c>
      <c r="O190" s="73">
        <v>11679533.285</v>
      </c>
      <c r="P190" s="65" t="s">
        <v>619</v>
      </c>
    </row>
    <row r="191" spans="1:16" s="42" customFormat="1" ht="56.25" customHeight="1">
      <c r="A191" s="323">
        <v>13</v>
      </c>
      <c r="B191" s="347" t="s">
        <v>24</v>
      </c>
      <c r="C191" s="363" t="s">
        <v>2621</v>
      </c>
      <c r="D191" s="65" t="s">
        <v>324</v>
      </c>
      <c r="E191" s="65" t="s">
        <v>80</v>
      </c>
      <c r="F191" s="66">
        <v>44918</v>
      </c>
      <c r="G191" s="66">
        <v>45046</v>
      </c>
      <c r="H191" s="73">
        <v>3066322.04</v>
      </c>
      <c r="I191" s="73" t="s">
        <v>77</v>
      </c>
      <c r="J191" s="73">
        <v>3066322.04</v>
      </c>
      <c r="K191" s="184" t="s">
        <v>77</v>
      </c>
      <c r="L191" s="73">
        <v>2599641.69</v>
      </c>
      <c r="M191" s="73">
        <v>466680.35000000009</v>
      </c>
      <c r="N191" s="73">
        <v>0</v>
      </c>
      <c r="O191" s="73">
        <v>0</v>
      </c>
      <c r="P191" s="65" t="s">
        <v>2612</v>
      </c>
    </row>
    <row r="192" spans="1:16" s="42" customFormat="1" ht="56.25" customHeight="1">
      <c r="A192" s="323">
        <v>14</v>
      </c>
      <c r="B192" s="347" t="s">
        <v>24</v>
      </c>
      <c r="C192" s="363" t="s">
        <v>2622</v>
      </c>
      <c r="D192" s="65" t="s">
        <v>324</v>
      </c>
      <c r="E192" s="65" t="s">
        <v>80</v>
      </c>
      <c r="F192" s="66">
        <v>45023</v>
      </c>
      <c r="G192" s="66">
        <v>45303</v>
      </c>
      <c r="H192" s="73">
        <v>1125344.03</v>
      </c>
      <c r="I192" s="73" t="s">
        <v>77</v>
      </c>
      <c r="J192" s="73">
        <v>1125344.03</v>
      </c>
      <c r="K192" s="184" t="s">
        <v>77</v>
      </c>
      <c r="L192" s="73">
        <v>0</v>
      </c>
      <c r="M192" s="73">
        <v>0</v>
      </c>
      <c r="N192" s="73">
        <v>562672.01500000001</v>
      </c>
      <c r="O192" s="73">
        <v>562672.01500000001</v>
      </c>
      <c r="P192" s="65" t="s">
        <v>619</v>
      </c>
    </row>
    <row r="193" spans="1:16" s="97" customFormat="1" ht="75">
      <c r="A193" s="323">
        <v>15</v>
      </c>
      <c r="B193" s="347" t="s">
        <v>24</v>
      </c>
      <c r="C193" s="363" t="s">
        <v>2623</v>
      </c>
      <c r="D193" s="65" t="s">
        <v>324</v>
      </c>
      <c r="E193" s="65" t="s">
        <v>80</v>
      </c>
      <c r="F193" s="66">
        <v>44956</v>
      </c>
      <c r="G193" s="66">
        <v>45202</v>
      </c>
      <c r="H193" s="73">
        <v>1281539</v>
      </c>
      <c r="I193" s="73" t="s">
        <v>77</v>
      </c>
      <c r="J193" s="73">
        <v>1281539</v>
      </c>
      <c r="K193" s="184" t="s">
        <v>77</v>
      </c>
      <c r="L193" s="73">
        <v>0</v>
      </c>
      <c r="M193" s="73">
        <v>427179.66666666669</v>
      </c>
      <c r="N193" s="73">
        <v>427179.66666666669</v>
      </c>
      <c r="O193" s="73">
        <v>427179.66666666669</v>
      </c>
      <c r="P193" s="65" t="s">
        <v>619</v>
      </c>
    </row>
    <row r="194" spans="1:16" s="97" customFormat="1" ht="45" customHeight="1">
      <c r="A194" s="551" t="s">
        <v>20</v>
      </c>
      <c r="B194" s="551"/>
      <c r="C194" s="551"/>
      <c r="D194" s="551"/>
      <c r="E194" s="551"/>
      <c r="F194" s="551"/>
      <c r="G194" s="551"/>
      <c r="H194" s="80">
        <f>SUM(H179:H193)</f>
        <v>312182732.47000003</v>
      </c>
      <c r="I194" s="59">
        <f>SUM(I179:I193)</f>
        <v>35078221.850000001</v>
      </c>
      <c r="J194" s="80">
        <f>SUM(J179:J193)</f>
        <v>277806745.32000005</v>
      </c>
      <c r="K194" s="80"/>
      <c r="L194" s="80">
        <f>SUM(L179:L193)</f>
        <v>26603147.710000001</v>
      </c>
      <c r="M194" s="80">
        <f>SUM(M179:M193)</f>
        <v>35323666.843333326</v>
      </c>
      <c r="N194" s="80">
        <f>SUM(N179:N193)</f>
        <v>118306834.68333334</v>
      </c>
      <c r="O194" s="80">
        <f>SUM(O179:O193)</f>
        <v>97573096.083333343</v>
      </c>
      <c r="P194" s="93"/>
    </row>
    <row r="195" spans="1:16" s="97" customFormat="1" ht="45" customHeight="1">
      <c r="A195"/>
      <c r="B195"/>
      <c r="C195"/>
      <c r="D195"/>
      <c r="E195"/>
      <c r="F195"/>
      <c r="G195"/>
      <c r="H195"/>
      <c r="I195"/>
      <c r="J195"/>
      <c r="K195"/>
      <c r="L195"/>
      <c r="M195"/>
      <c r="N195"/>
      <c r="O195"/>
      <c r="P195"/>
    </row>
    <row r="196" spans="1:16" customFormat="1" ht="45" customHeight="1">
      <c r="A196" s="557" t="s">
        <v>496</v>
      </c>
      <c r="B196" s="558"/>
      <c r="C196" s="558"/>
      <c r="D196" s="558"/>
      <c r="E196" s="558"/>
      <c r="F196" s="558"/>
      <c r="G196" s="558"/>
      <c r="H196" s="558"/>
      <c r="I196" s="558"/>
      <c r="J196" s="558"/>
      <c r="K196" s="558"/>
      <c r="L196" s="558"/>
      <c r="M196" s="558"/>
      <c r="N196" s="558"/>
      <c r="O196" s="558"/>
      <c r="P196" s="559"/>
    </row>
    <row r="197" spans="1:16" s="1" customFormat="1" ht="45" customHeight="1">
      <c r="A197" s="115">
        <v>1</v>
      </c>
      <c r="B197" s="347" t="s">
        <v>24</v>
      </c>
      <c r="C197" s="363" t="s">
        <v>2239</v>
      </c>
      <c r="D197" s="65" t="s">
        <v>411</v>
      </c>
      <c r="E197" s="65" t="s">
        <v>2240</v>
      </c>
      <c r="F197" s="66">
        <v>44112</v>
      </c>
      <c r="G197" s="66">
        <v>44849</v>
      </c>
      <c r="H197" s="73">
        <v>32285980</v>
      </c>
      <c r="I197" s="73">
        <v>32285980</v>
      </c>
      <c r="J197" s="73">
        <v>32285980</v>
      </c>
      <c r="K197" s="73">
        <v>32285980</v>
      </c>
      <c r="L197" s="73">
        <v>8071495</v>
      </c>
      <c r="M197" s="73">
        <v>8071495</v>
      </c>
      <c r="N197" s="73">
        <v>8071495</v>
      </c>
      <c r="O197" s="73">
        <v>8071495</v>
      </c>
      <c r="P197" s="65"/>
    </row>
    <row r="198" spans="1:16" s="44" customFormat="1" ht="45" customHeight="1">
      <c r="A198" s="115">
        <v>2</v>
      </c>
      <c r="B198" s="347" t="s">
        <v>24</v>
      </c>
      <c r="C198" s="363" t="s">
        <v>836</v>
      </c>
      <c r="D198" s="65" t="s">
        <v>411</v>
      </c>
      <c r="E198" s="65" t="s">
        <v>2241</v>
      </c>
      <c r="F198" s="66">
        <v>44440</v>
      </c>
      <c r="G198" s="66">
        <v>44709</v>
      </c>
      <c r="H198" s="73">
        <v>6937220</v>
      </c>
      <c r="I198" s="73">
        <v>6937220</v>
      </c>
      <c r="J198" s="73">
        <v>6937220</v>
      </c>
      <c r="K198" s="73">
        <v>6937220</v>
      </c>
      <c r="L198" s="73">
        <v>1734305</v>
      </c>
      <c r="M198" s="73">
        <v>1734305</v>
      </c>
      <c r="N198" s="73">
        <v>1734305</v>
      </c>
      <c r="O198" s="73">
        <v>1734305</v>
      </c>
      <c r="P198" s="65"/>
    </row>
    <row r="199" spans="1:16" s="44" customFormat="1" ht="45" customHeight="1">
      <c r="A199" s="115">
        <v>3</v>
      </c>
      <c r="B199" s="347" t="s">
        <v>24</v>
      </c>
      <c r="C199" s="363" t="s">
        <v>2242</v>
      </c>
      <c r="D199" s="65" t="s">
        <v>411</v>
      </c>
      <c r="E199" s="65" t="s">
        <v>2243</v>
      </c>
      <c r="F199" s="66">
        <v>44634</v>
      </c>
      <c r="G199" s="66">
        <v>45113</v>
      </c>
      <c r="H199" s="73">
        <v>68904920</v>
      </c>
      <c r="I199" s="73">
        <v>21772822.239999998</v>
      </c>
      <c r="J199" s="73">
        <v>68904920</v>
      </c>
      <c r="K199" s="73">
        <v>68904920</v>
      </c>
      <c r="L199" s="73">
        <v>17226230</v>
      </c>
      <c r="M199" s="73">
        <v>17226230</v>
      </c>
      <c r="N199" s="73">
        <v>17226230</v>
      </c>
      <c r="O199" s="73">
        <v>17226230</v>
      </c>
      <c r="P199" s="65"/>
    </row>
    <row r="200" spans="1:16" s="44" customFormat="1" ht="45" customHeight="1">
      <c r="A200" s="115">
        <v>4</v>
      </c>
      <c r="B200" s="347" t="s">
        <v>24</v>
      </c>
      <c r="C200" s="363" t="s">
        <v>837</v>
      </c>
      <c r="D200" s="65" t="s">
        <v>411</v>
      </c>
      <c r="E200" s="65" t="s">
        <v>2244</v>
      </c>
      <c r="F200" s="66">
        <v>44635</v>
      </c>
      <c r="G200" s="66">
        <v>44874</v>
      </c>
      <c r="H200" s="73">
        <v>7778560</v>
      </c>
      <c r="I200" s="73">
        <v>6584418.4299999997</v>
      </c>
      <c r="J200" s="73">
        <v>7778560</v>
      </c>
      <c r="K200" s="73">
        <v>7778560</v>
      </c>
      <c r="L200" s="73">
        <v>1944640</v>
      </c>
      <c r="M200" s="73">
        <v>1944640</v>
      </c>
      <c r="N200" s="73">
        <v>1944640</v>
      </c>
      <c r="O200" s="73">
        <v>1944640</v>
      </c>
      <c r="P200" s="65"/>
    </row>
    <row r="201" spans="1:16" s="44" customFormat="1" ht="45" customHeight="1">
      <c r="A201" s="115">
        <v>5</v>
      </c>
      <c r="B201" s="347" t="s">
        <v>24</v>
      </c>
      <c r="C201" s="363" t="s">
        <v>838</v>
      </c>
      <c r="D201" s="65" t="s">
        <v>411</v>
      </c>
      <c r="E201" s="65" t="s">
        <v>2245</v>
      </c>
      <c r="F201" s="66">
        <v>44638</v>
      </c>
      <c r="G201" s="66">
        <v>44917</v>
      </c>
      <c r="H201" s="73">
        <v>3300157.35</v>
      </c>
      <c r="I201" s="73">
        <v>3300157.35</v>
      </c>
      <c r="J201" s="73">
        <v>3300157.35</v>
      </c>
      <c r="K201" s="73">
        <v>3300157.35</v>
      </c>
      <c r="L201" s="73">
        <v>825039.33799999999</v>
      </c>
      <c r="M201" s="73">
        <v>825039.33799999999</v>
      </c>
      <c r="N201" s="73">
        <v>825039.33799999999</v>
      </c>
      <c r="O201" s="73">
        <v>825039.33799999999</v>
      </c>
      <c r="P201" s="65"/>
    </row>
    <row r="202" spans="1:16" s="44" customFormat="1" ht="45" customHeight="1">
      <c r="A202" s="115">
        <v>6</v>
      </c>
      <c r="B202" s="347" t="s">
        <v>24</v>
      </c>
      <c r="C202" s="363" t="s">
        <v>2246</v>
      </c>
      <c r="D202" s="65" t="s">
        <v>411</v>
      </c>
      <c r="E202" s="65" t="s">
        <v>2247</v>
      </c>
      <c r="F202" s="66">
        <v>44641</v>
      </c>
      <c r="G202" s="66">
        <v>44910</v>
      </c>
      <c r="H202" s="73">
        <v>20886000</v>
      </c>
      <c r="I202" s="73">
        <v>17451876.420000002</v>
      </c>
      <c r="J202" s="73">
        <v>20886000</v>
      </c>
      <c r="K202" s="73">
        <v>20886000</v>
      </c>
      <c r="L202" s="73">
        <v>5221500</v>
      </c>
      <c r="M202" s="73">
        <v>5221500</v>
      </c>
      <c r="N202" s="73">
        <v>5221500</v>
      </c>
      <c r="O202" s="73">
        <v>5221500</v>
      </c>
      <c r="P202" s="65"/>
    </row>
    <row r="203" spans="1:16" s="44" customFormat="1" ht="45" customHeight="1">
      <c r="A203" s="115">
        <v>7</v>
      </c>
      <c r="B203" s="347" t="s">
        <v>24</v>
      </c>
      <c r="C203" s="363" t="s">
        <v>2248</v>
      </c>
      <c r="D203" s="65" t="s">
        <v>411</v>
      </c>
      <c r="E203" s="65" t="s">
        <v>2249</v>
      </c>
      <c r="F203" s="66">
        <v>44638</v>
      </c>
      <c r="G203" s="66">
        <v>44907</v>
      </c>
      <c r="H203" s="73">
        <v>23423000</v>
      </c>
      <c r="I203" s="73">
        <v>23423000</v>
      </c>
      <c r="J203" s="73">
        <v>23423000</v>
      </c>
      <c r="K203" s="73">
        <v>23423000</v>
      </c>
      <c r="L203" s="73">
        <v>5855750</v>
      </c>
      <c r="M203" s="73">
        <v>5855750</v>
      </c>
      <c r="N203" s="73">
        <v>5855750</v>
      </c>
      <c r="O203" s="73">
        <v>5855750</v>
      </c>
      <c r="P203" s="65"/>
    </row>
    <row r="204" spans="1:16" s="44" customFormat="1" ht="45" customHeight="1">
      <c r="A204" s="115">
        <v>8</v>
      </c>
      <c r="B204" s="347" t="s">
        <v>24</v>
      </c>
      <c r="C204" s="363" t="s">
        <v>839</v>
      </c>
      <c r="D204" s="65" t="s">
        <v>411</v>
      </c>
      <c r="E204" s="65" t="s">
        <v>2245</v>
      </c>
      <c r="F204" s="66">
        <v>44648</v>
      </c>
      <c r="G204" s="66">
        <v>44827</v>
      </c>
      <c r="H204" s="73">
        <v>2877913.87</v>
      </c>
      <c r="I204" s="73">
        <v>2877913.87</v>
      </c>
      <c r="J204" s="73">
        <v>2877913.87</v>
      </c>
      <c r="K204" s="73">
        <v>2877913.87</v>
      </c>
      <c r="L204" s="73">
        <v>719478.25</v>
      </c>
      <c r="M204" s="73">
        <v>719478.25</v>
      </c>
      <c r="N204" s="73">
        <v>719478.25</v>
      </c>
      <c r="O204" s="73">
        <v>719478.25</v>
      </c>
      <c r="P204" s="65"/>
    </row>
    <row r="205" spans="1:16" s="44" customFormat="1" ht="45" customHeight="1">
      <c r="A205" s="115">
        <v>9</v>
      </c>
      <c r="B205" s="347" t="s">
        <v>24</v>
      </c>
      <c r="C205" s="363" t="s">
        <v>2250</v>
      </c>
      <c r="D205" s="65" t="s">
        <v>411</v>
      </c>
      <c r="E205" s="65" t="s">
        <v>2244</v>
      </c>
      <c r="F205" s="66">
        <v>44642</v>
      </c>
      <c r="G205" s="66">
        <v>45001</v>
      </c>
      <c r="H205" s="73">
        <v>11304400</v>
      </c>
      <c r="I205" s="73">
        <v>11304400</v>
      </c>
      <c r="J205" s="73">
        <v>11304400</v>
      </c>
      <c r="K205" s="73">
        <v>11304400</v>
      </c>
      <c r="L205" s="73">
        <v>2826100</v>
      </c>
      <c r="M205" s="73">
        <v>2826100</v>
      </c>
      <c r="N205" s="73">
        <v>2826100</v>
      </c>
      <c r="O205" s="73">
        <v>2826100</v>
      </c>
      <c r="P205" s="65"/>
    </row>
    <row r="206" spans="1:16" s="487" customFormat="1" ht="31.5">
      <c r="A206" s="115">
        <v>10</v>
      </c>
      <c r="B206" s="347" t="s">
        <v>24</v>
      </c>
      <c r="C206" s="363" t="s">
        <v>2251</v>
      </c>
      <c r="D206" s="65" t="s">
        <v>411</v>
      </c>
      <c r="E206" s="65" t="s">
        <v>2252</v>
      </c>
      <c r="F206" s="66">
        <v>44648</v>
      </c>
      <c r="G206" s="66">
        <v>44897</v>
      </c>
      <c r="H206" s="73">
        <v>10313200</v>
      </c>
      <c r="I206" s="73">
        <v>4891086.82</v>
      </c>
      <c r="J206" s="73">
        <v>10313200</v>
      </c>
      <c r="K206" s="73">
        <v>10313200</v>
      </c>
      <c r="L206" s="73">
        <v>2578300</v>
      </c>
      <c r="M206" s="73">
        <v>2578300</v>
      </c>
      <c r="N206" s="73">
        <v>2578300</v>
      </c>
      <c r="O206" s="73">
        <v>2578300</v>
      </c>
      <c r="P206" s="65"/>
    </row>
    <row r="207" spans="1:16" s="487" customFormat="1" ht="27.75" customHeight="1">
      <c r="A207" s="115">
        <v>11</v>
      </c>
      <c r="B207" s="347" t="s">
        <v>24</v>
      </c>
      <c r="C207" s="363" t="s">
        <v>2253</v>
      </c>
      <c r="D207" s="65" t="s">
        <v>411</v>
      </c>
      <c r="E207" s="65" t="s">
        <v>2254</v>
      </c>
      <c r="F207" s="66">
        <v>44861</v>
      </c>
      <c r="G207" s="66">
        <v>44920</v>
      </c>
      <c r="H207" s="73">
        <v>598260</v>
      </c>
      <c r="I207" s="73">
        <v>598260</v>
      </c>
      <c r="J207" s="73">
        <v>598260</v>
      </c>
      <c r="K207" s="73">
        <v>598260</v>
      </c>
      <c r="L207" s="73">
        <v>149565</v>
      </c>
      <c r="M207" s="73">
        <v>149565</v>
      </c>
      <c r="N207" s="73">
        <v>149565</v>
      </c>
      <c r="O207" s="73">
        <v>149565</v>
      </c>
      <c r="P207" s="65"/>
    </row>
    <row r="208" spans="1:16" s="487" customFormat="1" ht="37.5">
      <c r="A208" s="323">
        <v>12</v>
      </c>
      <c r="B208" s="347" t="s">
        <v>24</v>
      </c>
      <c r="C208" s="363" t="s">
        <v>2255</v>
      </c>
      <c r="D208" s="65" t="s">
        <v>411</v>
      </c>
      <c r="E208" s="65" t="s">
        <v>2245</v>
      </c>
      <c r="F208" s="66">
        <v>44939</v>
      </c>
      <c r="G208" s="66">
        <v>45029</v>
      </c>
      <c r="H208" s="73">
        <v>2517127.48</v>
      </c>
      <c r="I208" s="73">
        <v>0</v>
      </c>
      <c r="J208" s="73">
        <v>2517127.48</v>
      </c>
      <c r="K208" s="73">
        <v>2517127.48</v>
      </c>
      <c r="L208" s="73">
        <v>629281.87</v>
      </c>
      <c r="M208" s="73">
        <v>629281.87</v>
      </c>
      <c r="N208" s="73">
        <v>629281.87</v>
      </c>
      <c r="O208" s="73">
        <v>629281.87</v>
      </c>
      <c r="P208" s="65"/>
    </row>
    <row r="209" spans="1:16" s="487" customFormat="1" ht="27.75" customHeight="1">
      <c r="A209" s="115">
        <v>13</v>
      </c>
      <c r="B209" s="347" t="s">
        <v>24</v>
      </c>
      <c r="C209" s="363" t="s">
        <v>2256</v>
      </c>
      <c r="D209" s="65" t="s">
        <v>411</v>
      </c>
      <c r="E209" s="65" t="s">
        <v>2257</v>
      </c>
      <c r="F209" s="66">
        <v>44928</v>
      </c>
      <c r="G209" s="66">
        <v>45291</v>
      </c>
      <c r="H209" s="73">
        <v>48936617.799999997</v>
      </c>
      <c r="I209" s="73">
        <v>0</v>
      </c>
      <c r="J209" s="73">
        <v>48936617.799999997</v>
      </c>
      <c r="K209" s="73">
        <v>48936617.799999997</v>
      </c>
      <c r="L209" s="73">
        <v>12234154.4</v>
      </c>
      <c r="M209" s="73">
        <v>12234154.4</v>
      </c>
      <c r="N209" s="73">
        <v>12234154.4</v>
      </c>
      <c r="O209" s="73">
        <v>12234154.4</v>
      </c>
      <c r="P209" s="65"/>
    </row>
    <row r="210" spans="1:16" s="44" customFormat="1" ht="45" customHeight="1">
      <c r="A210" s="565" t="s">
        <v>20</v>
      </c>
      <c r="B210" s="565"/>
      <c r="C210" s="565"/>
      <c r="D210" s="565"/>
      <c r="E210" s="565"/>
      <c r="F210" s="565"/>
      <c r="G210" s="565"/>
      <c r="H210" s="80">
        <f>SUM(H197:H209)</f>
        <v>240063356.5</v>
      </c>
      <c r="I210" s="80">
        <f t="shared" ref="I210:O210" si="12">SUM(I197:I209)</f>
        <v>131427135.13</v>
      </c>
      <c r="J210" s="80">
        <f t="shared" si="12"/>
        <v>240063356.5</v>
      </c>
      <c r="K210" s="80">
        <f t="shared" si="12"/>
        <v>240063356.5</v>
      </c>
      <c r="L210" s="80">
        <f t="shared" si="12"/>
        <v>60015838.857999995</v>
      </c>
      <c r="M210" s="80">
        <f t="shared" si="12"/>
        <v>60015838.857999995</v>
      </c>
      <c r="N210" s="80">
        <f t="shared" si="12"/>
        <v>60015838.857999995</v>
      </c>
      <c r="O210" s="80">
        <f t="shared" si="12"/>
        <v>60015838.857999995</v>
      </c>
      <c r="P210" s="93"/>
    </row>
    <row r="211" spans="1:16" s="44" customFormat="1" ht="45" customHeight="1">
      <c r="A211"/>
      <c r="B211"/>
      <c r="C211"/>
      <c r="D211"/>
      <c r="E211"/>
      <c r="F211"/>
      <c r="G211"/>
      <c r="H211"/>
      <c r="I211"/>
      <c r="J211"/>
      <c r="K211"/>
      <c r="L211"/>
      <c r="M211"/>
      <c r="N211"/>
      <c r="O211"/>
      <c r="P211"/>
    </row>
    <row r="212" spans="1:16" s="44" customFormat="1" ht="45" customHeight="1">
      <c r="A212" s="673" t="s">
        <v>310</v>
      </c>
      <c r="B212" s="674"/>
      <c r="C212" s="674"/>
      <c r="D212" s="674"/>
      <c r="E212" s="674"/>
      <c r="F212" s="674"/>
      <c r="G212" s="674"/>
      <c r="H212" s="674"/>
      <c r="I212" s="674"/>
      <c r="J212" s="674"/>
      <c r="K212" s="674"/>
      <c r="L212" s="674"/>
      <c r="M212" s="674"/>
      <c r="N212" s="674"/>
      <c r="O212" s="674"/>
      <c r="P212" s="675"/>
    </row>
    <row r="213" spans="1:16" s="44" customFormat="1" ht="75">
      <c r="A213" s="483">
        <v>1</v>
      </c>
      <c r="B213" s="347" t="s">
        <v>24</v>
      </c>
      <c r="C213" s="484" t="s">
        <v>311</v>
      </c>
      <c r="D213" s="483" t="s">
        <v>41</v>
      </c>
      <c r="E213" s="394" t="s">
        <v>315</v>
      </c>
      <c r="F213" s="485">
        <v>44091</v>
      </c>
      <c r="G213" s="485">
        <v>45186</v>
      </c>
      <c r="H213" s="486">
        <v>6370547.5</v>
      </c>
      <c r="I213" s="486">
        <v>3484728.25</v>
      </c>
      <c r="J213" s="486">
        <v>2885819.25</v>
      </c>
      <c r="K213" s="486"/>
      <c r="L213" s="486">
        <v>0</v>
      </c>
      <c r="M213" s="486"/>
      <c r="N213" s="486"/>
      <c r="O213" s="486"/>
      <c r="P213" s="483"/>
    </row>
    <row r="214" spans="1:16" s="44" customFormat="1" ht="45" customHeight="1">
      <c r="A214" s="483">
        <v>2</v>
      </c>
      <c r="B214" s="347" t="s">
        <v>24</v>
      </c>
      <c r="C214" s="488" t="s">
        <v>312</v>
      </c>
      <c r="D214" s="483" t="s">
        <v>41</v>
      </c>
      <c r="E214" s="394" t="s">
        <v>315</v>
      </c>
      <c r="F214" s="485">
        <v>44154</v>
      </c>
      <c r="G214" s="489">
        <v>45291</v>
      </c>
      <c r="H214" s="486">
        <v>6408175.9400000004</v>
      </c>
      <c r="I214" s="486">
        <v>4887060.59</v>
      </c>
      <c r="J214" s="486">
        <v>1521115.3500000006</v>
      </c>
      <c r="K214" s="486"/>
      <c r="L214" s="486">
        <v>1069314.94</v>
      </c>
      <c r="M214" s="486"/>
      <c r="N214" s="486"/>
      <c r="O214" s="486"/>
      <c r="P214" s="483"/>
    </row>
    <row r="215" spans="1:16" s="44" customFormat="1" ht="45" customHeight="1">
      <c r="A215" s="483">
        <v>3</v>
      </c>
      <c r="B215" s="347" t="s">
        <v>24</v>
      </c>
      <c r="C215" s="396" t="s">
        <v>2154</v>
      </c>
      <c r="D215" s="483" t="s">
        <v>41</v>
      </c>
      <c r="E215" s="394" t="s">
        <v>805</v>
      </c>
      <c r="F215" s="490">
        <v>44778</v>
      </c>
      <c r="G215" s="491">
        <v>45143</v>
      </c>
      <c r="H215" s="486">
        <v>9199752</v>
      </c>
      <c r="I215" s="486">
        <v>1301454.32</v>
      </c>
      <c r="J215" s="486">
        <v>7898297.6799999997</v>
      </c>
      <c r="K215" s="486"/>
      <c r="L215" s="486">
        <v>7288599.5</v>
      </c>
      <c r="M215" s="486"/>
      <c r="N215" s="486"/>
      <c r="O215" s="486"/>
      <c r="P215" s="492"/>
    </row>
    <row r="216" spans="1:16" s="44" customFormat="1" ht="45" customHeight="1">
      <c r="A216" s="483">
        <v>4</v>
      </c>
      <c r="B216" s="347" t="s">
        <v>24</v>
      </c>
      <c r="C216" s="484" t="s">
        <v>2155</v>
      </c>
      <c r="D216" s="483" t="s">
        <v>41</v>
      </c>
      <c r="E216" s="394" t="s">
        <v>805</v>
      </c>
      <c r="F216" s="485">
        <v>44932</v>
      </c>
      <c r="G216" s="485">
        <v>45296</v>
      </c>
      <c r="H216" s="486">
        <v>37755280</v>
      </c>
      <c r="I216" s="486">
        <v>0</v>
      </c>
      <c r="J216" s="486">
        <v>9031821.3599999994</v>
      </c>
      <c r="K216" s="486"/>
      <c r="L216" s="486">
        <v>9031821.3599999994</v>
      </c>
      <c r="M216" s="486"/>
      <c r="N216" s="486"/>
      <c r="O216" s="486"/>
      <c r="P216" s="483"/>
    </row>
    <row r="217" spans="1:16" s="44" customFormat="1" ht="45" customHeight="1">
      <c r="A217" s="672" t="s">
        <v>20</v>
      </c>
      <c r="B217" s="672"/>
      <c r="C217" s="672"/>
      <c r="D217" s="672"/>
      <c r="E217" s="672"/>
      <c r="F217" s="672"/>
      <c r="G217" s="672"/>
      <c r="H217" s="45">
        <f t="shared" ref="H217:O217" si="13">SUM(H213:H216)</f>
        <v>59733755.439999998</v>
      </c>
      <c r="I217" s="46">
        <f t="shared" si="13"/>
        <v>9673243.1600000001</v>
      </c>
      <c r="J217" s="45">
        <f t="shared" si="13"/>
        <v>21337053.640000001</v>
      </c>
      <c r="K217" s="45">
        <f t="shared" si="13"/>
        <v>0</v>
      </c>
      <c r="L217" s="45">
        <f t="shared" si="13"/>
        <v>17389735.799999997</v>
      </c>
      <c r="M217" s="45">
        <f t="shared" si="13"/>
        <v>0</v>
      </c>
      <c r="N217" s="45">
        <f t="shared" si="13"/>
        <v>0</v>
      </c>
      <c r="O217" s="45">
        <f t="shared" si="13"/>
        <v>0</v>
      </c>
      <c r="P217" s="185"/>
    </row>
    <row r="218" spans="1:16" s="44" customFormat="1" ht="45" customHeight="1">
      <c r="A218"/>
      <c r="B218"/>
      <c r="C218"/>
      <c r="D218"/>
      <c r="E218"/>
      <c r="F218"/>
      <c r="G218"/>
      <c r="H218"/>
      <c r="I218"/>
      <c r="J218"/>
      <c r="K218"/>
      <c r="L218"/>
      <c r="M218"/>
      <c r="N218"/>
      <c r="O218"/>
      <c r="P218"/>
    </row>
    <row r="219" spans="1:16" s="44" customFormat="1" ht="45" customHeight="1">
      <c r="A219" s="557" t="s">
        <v>400</v>
      </c>
      <c r="B219" s="558"/>
      <c r="C219" s="558"/>
      <c r="D219" s="558"/>
      <c r="E219" s="558"/>
      <c r="F219" s="558"/>
      <c r="G219" s="558"/>
      <c r="H219" s="558"/>
      <c r="I219" s="558"/>
      <c r="J219" s="558"/>
      <c r="K219" s="558"/>
      <c r="L219" s="558"/>
      <c r="M219" s="558"/>
      <c r="N219" s="558"/>
      <c r="O219" s="558"/>
      <c r="P219" s="559"/>
    </row>
    <row r="220" spans="1:16" s="44" customFormat="1" ht="45" customHeight="1">
      <c r="A220" s="105">
        <v>1</v>
      </c>
      <c r="B220" s="347" t="s">
        <v>1823</v>
      </c>
      <c r="C220" s="363" t="s">
        <v>2156</v>
      </c>
      <c r="D220" s="195" t="s">
        <v>333</v>
      </c>
      <c r="E220" s="195" t="s">
        <v>2157</v>
      </c>
      <c r="F220" s="66">
        <v>45078</v>
      </c>
      <c r="G220" s="66">
        <v>45231</v>
      </c>
      <c r="H220" s="136">
        <v>6000000</v>
      </c>
      <c r="I220" s="73" t="s">
        <v>77</v>
      </c>
      <c r="J220" s="68">
        <v>6000000</v>
      </c>
      <c r="K220" s="73"/>
      <c r="L220" s="136"/>
      <c r="M220" s="136"/>
      <c r="N220" s="136"/>
      <c r="O220" s="136"/>
      <c r="P220" s="66"/>
    </row>
    <row r="221" spans="1:16" s="44" customFormat="1" ht="56.25">
      <c r="A221" s="105">
        <v>2</v>
      </c>
      <c r="B221" s="347" t="s">
        <v>24</v>
      </c>
      <c r="C221" s="363" t="s">
        <v>2158</v>
      </c>
      <c r="D221" s="195" t="s">
        <v>333</v>
      </c>
      <c r="E221" s="195" t="s">
        <v>2159</v>
      </c>
      <c r="F221" s="66">
        <v>44959</v>
      </c>
      <c r="G221" s="66">
        <v>45288</v>
      </c>
      <c r="H221" s="136">
        <v>16160202.939999999</v>
      </c>
      <c r="I221" s="73">
        <v>0</v>
      </c>
      <c r="J221" s="68">
        <v>16160202.939999999</v>
      </c>
      <c r="K221" s="73" t="s">
        <v>77</v>
      </c>
      <c r="L221" s="136">
        <v>66175.23</v>
      </c>
      <c r="M221" s="136">
        <v>5364675.9033333333</v>
      </c>
      <c r="N221" s="136">
        <v>5364675.9033333333</v>
      </c>
      <c r="O221" s="136">
        <v>5364675.9033333333</v>
      </c>
      <c r="P221" s="66"/>
    </row>
    <row r="222" spans="1:16" s="44" customFormat="1" ht="56.25">
      <c r="A222" s="105">
        <v>3</v>
      </c>
      <c r="B222" s="347" t="s">
        <v>24</v>
      </c>
      <c r="C222" s="363" t="s">
        <v>2160</v>
      </c>
      <c r="D222" s="195" t="s">
        <v>333</v>
      </c>
      <c r="E222" s="195" t="s">
        <v>2159</v>
      </c>
      <c r="F222" s="66">
        <v>44959</v>
      </c>
      <c r="G222" s="66">
        <v>45288</v>
      </c>
      <c r="H222" s="73">
        <v>20051168.325399999</v>
      </c>
      <c r="I222" s="136">
        <v>0</v>
      </c>
      <c r="J222" s="136">
        <v>20051168.325399999</v>
      </c>
      <c r="K222" s="73" t="s">
        <v>77</v>
      </c>
      <c r="L222" s="136">
        <v>59968.2</v>
      </c>
      <c r="M222" s="136">
        <v>6663733.3751333328</v>
      </c>
      <c r="N222" s="136">
        <v>6663733.3751333328</v>
      </c>
      <c r="O222" s="136">
        <v>6663733.3751333328</v>
      </c>
      <c r="P222" s="195"/>
    </row>
    <row r="223" spans="1:16" s="44" customFormat="1" ht="37.5">
      <c r="A223" s="105">
        <v>4</v>
      </c>
      <c r="B223" s="347" t="s">
        <v>24</v>
      </c>
      <c r="C223" s="363" t="s">
        <v>2161</v>
      </c>
      <c r="D223" s="195" t="s">
        <v>333</v>
      </c>
      <c r="E223" s="195" t="s">
        <v>2162</v>
      </c>
      <c r="F223" s="66">
        <v>44994</v>
      </c>
      <c r="G223" s="66">
        <v>45291</v>
      </c>
      <c r="H223" s="73">
        <v>4956000</v>
      </c>
      <c r="I223" s="73">
        <v>0</v>
      </c>
      <c r="J223" s="73">
        <v>5207949.2699999996</v>
      </c>
      <c r="K223" s="73" t="s">
        <v>77</v>
      </c>
      <c r="L223" s="136">
        <v>0</v>
      </c>
      <c r="M223" s="136">
        <v>1652000</v>
      </c>
      <c r="N223" s="136">
        <v>1652000</v>
      </c>
      <c r="O223" s="136">
        <v>1652000</v>
      </c>
      <c r="P223" s="66"/>
    </row>
    <row r="224" spans="1:16" s="44" customFormat="1" ht="45" customHeight="1">
      <c r="A224" s="105">
        <v>5</v>
      </c>
      <c r="B224" s="347" t="s">
        <v>24</v>
      </c>
      <c r="C224" s="363" t="s">
        <v>2163</v>
      </c>
      <c r="D224" s="195" t="s">
        <v>333</v>
      </c>
      <c r="E224" s="195" t="s">
        <v>2159</v>
      </c>
      <c r="F224" s="66">
        <v>44727</v>
      </c>
      <c r="G224" s="66">
        <v>45291</v>
      </c>
      <c r="H224" s="73" t="s">
        <v>2164</v>
      </c>
      <c r="I224" s="73">
        <v>38693598.640000001</v>
      </c>
      <c r="J224" s="73"/>
      <c r="K224" s="73"/>
      <c r="L224" s="136">
        <v>23826600.34</v>
      </c>
      <c r="M224" s="136">
        <v>23826600.34</v>
      </c>
      <c r="N224" s="136">
        <v>23826600.34</v>
      </c>
      <c r="O224" s="136">
        <v>23826600.34</v>
      </c>
      <c r="P224" s="66"/>
    </row>
    <row r="225" spans="1:16" s="97" customFormat="1" ht="45" customHeight="1">
      <c r="A225" s="105">
        <v>6</v>
      </c>
      <c r="B225" s="347" t="s">
        <v>24</v>
      </c>
      <c r="C225" s="363" t="s">
        <v>2165</v>
      </c>
      <c r="D225" s="195" t="s">
        <v>333</v>
      </c>
      <c r="E225" s="195" t="s">
        <v>2159</v>
      </c>
      <c r="F225" s="66">
        <v>44714</v>
      </c>
      <c r="G225" s="66">
        <v>45021</v>
      </c>
      <c r="H225" s="73">
        <v>30952976</v>
      </c>
      <c r="I225" s="73">
        <v>26980374.27</v>
      </c>
      <c r="J225" s="73"/>
      <c r="K225" s="73"/>
      <c r="L225" s="136">
        <v>993150.43</v>
      </c>
      <c r="M225" s="136">
        <v>993150.43</v>
      </c>
      <c r="N225" s="136">
        <v>993150.43</v>
      </c>
      <c r="O225" s="136">
        <v>993150.43</v>
      </c>
      <c r="P225" s="66"/>
    </row>
    <row r="226" spans="1:16" s="44" customFormat="1" ht="45" customHeight="1">
      <c r="A226" s="105">
        <v>7</v>
      </c>
      <c r="B226" s="347" t="s">
        <v>24</v>
      </c>
      <c r="C226" s="363" t="s">
        <v>2166</v>
      </c>
      <c r="D226" s="195" t="s">
        <v>333</v>
      </c>
      <c r="E226" s="195" t="s">
        <v>2159</v>
      </c>
      <c r="F226" s="66">
        <v>44931</v>
      </c>
      <c r="G226" s="66">
        <v>45288</v>
      </c>
      <c r="H226" s="73">
        <v>30488484.07</v>
      </c>
      <c r="I226" s="73">
        <v>30488484.07</v>
      </c>
      <c r="J226" s="73"/>
      <c r="K226" s="73"/>
      <c r="L226" s="136">
        <v>7622122.0199999996</v>
      </c>
      <c r="M226" s="136">
        <v>7622122.0199999996</v>
      </c>
      <c r="N226" s="136">
        <v>7622122.0199999996</v>
      </c>
      <c r="O226" s="136">
        <v>7622122.0199999996</v>
      </c>
      <c r="P226" s="66"/>
    </row>
    <row r="227" spans="1:16" s="44" customFormat="1" ht="45" customHeight="1">
      <c r="A227" s="105">
        <v>8</v>
      </c>
      <c r="B227" s="347" t="s">
        <v>24</v>
      </c>
      <c r="C227" s="363" t="s">
        <v>2167</v>
      </c>
      <c r="D227" s="195" t="s">
        <v>333</v>
      </c>
      <c r="E227" s="195" t="s">
        <v>2159</v>
      </c>
      <c r="F227" s="66">
        <v>44887</v>
      </c>
      <c r="G227" s="66">
        <v>45036</v>
      </c>
      <c r="H227" s="73">
        <v>4748190.0999999996</v>
      </c>
      <c r="I227" s="73">
        <v>3405619.66</v>
      </c>
      <c r="J227" s="73"/>
      <c r="K227" s="73"/>
      <c r="L227" s="136">
        <v>1342570.4399999995</v>
      </c>
      <c r="M227" s="136"/>
      <c r="N227" s="136"/>
      <c r="O227" s="136"/>
      <c r="P227" s="66"/>
    </row>
    <row r="228" spans="1:16" s="44" customFormat="1" ht="45" customHeight="1">
      <c r="A228" s="105">
        <v>9</v>
      </c>
      <c r="B228" s="347" t="s">
        <v>24</v>
      </c>
      <c r="C228" s="363" t="s">
        <v>2168</v>
      </c>
      <c r="D228" s="195" t="s">
        <v>333</v>
      </c>
      <c r="E228" s="195" t="s">
        <v>313</v>
      </c>
      <c r="F228" s="66">
        <v>44909</v>
      </c>
      <c r="G228" s="66">
        <v>45336</v>
      </c>
      <c r="H228" s="73">
        <v>49089330.810000002</v>
      </c>
      <c r="I228" s="73">
        <v>25133661.129999999</v>
      </c>
      <c r="J228" s="73"/>
      <c r="K228" s="73"/>
      <c r="L228" s="136">
        <v>5988917.4199999999</v>
      </c>
      <c r="M228" s="136">
        <v>5988917.4199999999</v>
      </c>
      <c r="N228" s="136">
        <v>5988917.4199999999</v>
      </c>
      <c r="O228" s="136">
        <v>5988917.4199999999</v>
      </c>
      <c r="P228" s="66"/>
    </row>
    <row r="229" spans="1:16" s="44" customFormat="1" ht="45" customHeight="1">
      <c r="A229" s="105">
        <v>10</v>
      </c>
      <c r="B229" s="347" t="s">
        <v>24</v>
      </c>
      <c r="C229" s="363" t="s">
        <v>2169</v>
      </c>
      <c r="D229" s="195" t="s">
        <v>333</v>
      </c>
      <c r="E229" s="195" t="s">
        <v>313</v>
      </c>
      <c r="F229" s="66">
        <v>45041</v>
      </c>
      <c r="G229" s="66">
        <v>45290</v>
      </c>
      <c r="H229" s="73">
        <v>1944394</v>
      </c>
      <c r="I229" s="73"/>
      <c r="J229" s="73">
        <v>1944394</v>
      </c>
      <c r="K229" s="73"/>
      <c r="L229" s="136">
        <v>486098.5</v>
      </c>
      <c r="M229" s="136">
        <v>486098.5</v>
      </c>
      <c r="N229" s="136">
        <v>486098.5</v>
      </c>
      <c r="O229" s="136">
        <v>486098.5</v>
      </c>
      <c r="P229" s="66"/>
    </row>
    <row r="230" spans="1:16" s="44" customFormat="1" ht="45" customHeight="1">
      <c r="A230" s="105">
        <v>11</v>
      </c>
      <c r="B230" s="347" t="s">
        <v>24</v>
      </c>
      <c r="C230" s="363" t="s">
        <v>2170</v>
      </c>
      <c r="D230" s="195" t="s">
        <v>333</v>
      </c>
      <c r="E230" s="195" t="s">
        <v>313</v>
      </c>
      <c r="F230" s="66">
        <v>44954</v>
      </c>
      <c r="G230" s="66">
        <v>45282</v>
      </c>
      <c r="H230" s="73">
        <v>4226802.5</v>
      </c>
      <c r="I230" s="73"/>
      <c r="J230" s="73">
        <v>4226802.5</v>
      </c>
      <c r="K230" s="73"/>
      <c r="L230" s="136">
        <v>1056700.6299999999</v>
      </c>
      <c r="M230" s="136">
        <v>1056700.6299999999</v>
      </c>
      <c r="N230" s="136">
        <v>1056700.6299999999</v>
      </c>
      <c r="O230" s="136">
        <v>1056700.6299999999</v>
      </c>
      <c r="P230" s="66"/>
    </row>
    <row r="231" spans="1:16" s="44" customFormat="1" ht="45" customHeight="1">
      <c r="A231" s="105">
        <v>12</v>
      </c>
      <c r="B231" s="347" t="s">
        <v>24</v>
      </c>
      <c r="C231" s="363" t="s">
        <v>2171</v>
      </c>
      <c r="D231" s="195" t="s">
        <v>333</v>
      </c>
      <c r="E231" s="195" t="s">
        <v>313</v>
      </c>
      <c r="F231" s="66"/>
      <c r="G231" s="66"/>
      <c r="H231" s="73">
        <v>2723340</v>
      </c>
      <c r="I231" s="73"/>
      <c r="J231" s="73">
        <v>2723340</v>
      </c>
      <c r="K231" s="73"/>
      <c r="L231" s="136">
        <v>680835</v>
      </c>
      <c r="M231" s="136">
        <v>680835</v>
      </c>
      <c r="N231" s="136">
        <v>680835</v>
      </c>
      <c r="O231" s="136">
        <v>680835</v>
      </c>
      <c r="P231" s="66"/>
    </row>
    <row r="232" spans="1:16" s="44" customFormat="1" ht="45" customHeight="1">
      <c r="A232" s="105">
        <v>13</v>
      </c>
      <c r="B232" s="347" t="s">
        <v>24</v>
      </c>
      <c r="C232" s="363" t="s">
        <v>2172</v>
      </c>
      <c r="D232" s="195" t="s">
        <v>333</v>
      </c>
      <c r="E232" s="195" t="s">
        <v>2159</v>
      </c>
      <c r="F232" s="66">
        <v>44981</v>
      </c>
      <c r="G232" s="66">
        <v>45290</v>
      </c>
      <c r="H232" s="73">
        <v>16873688.350000001</v>
      </c>
      <c r="I232" s="73"/>
      <c r="J232" s="73">
        <v>16873688.350000001</v>
      </c>
      <c r="K232" s="73"/>
      <c r="L232" s="136">
        <v>4218422.09</v>
      </c>
      <c r="M232" s="136">
        <v>4218422.09</v>
      </c>
      <c r="N232" s="136">
        <v>4218422.09</v>
      </c>
      <c r="O232" s="136">
        <v>4218422.09</v>
      </c>
      <c r="P232" s="66"/>
    </row>
    <row r="233" spans="1:16" s="44" customFormat="1" ht="45" customHeight="1">
      <c r="A233" s="105">
        <v>14</v>
      </c>
      <c r="B233" s="347" t="s">
        <v>24</v>
      </c>
      <c r="C233" s="363" t="s">
        <v>2173</v>
      </c>
      <c r="D233" s="195" t="s">
        <v>333</v>
      </c>
      <c r="E233" s="195" t="s">
        <v>2159</v>
      </c>
      <c r="F233" s="66">
        <v>44980</v>
      </c>
      <c r="G233" s="66">
        <v>45289</v>
      </c>
      <c r="H233" s="73">
        <v>27498640</v>
      </c>
      <c r="I233" s="73"/>
      <c r="J233" s="73">
        <v>27498640</v>
      </c>
      <c r="K233" s="73"/>
      <c r="L233" s="136">
        <v>6874600</v>
      </c>
      <c r="M233" s="136">
        <v>6874600</v>
      </c>
      <c r="N233" s="136">
        <v>6874600</v>
      </c>
      <c r="O233" s="136">
        <v>6874600</v>
      </c>
      <c r="P233" s="66"/>
    </row>
    <row r="234" spans="1:16" ht="45" customHeight="1">
      <c r="A234" s="105">
        <v>15</v>
      </c>
      <c r="B234" s="347" t="s">
        <v>24</v>
      </c>
      <c r="C234" s="363" t="s">
        <v>2174</v>
      </c>
      <c r="D234" s="195" t="s">
        <v>333</v>
      </c>
      <c r="E234" s="195" t="s">
        <v>313</v>
      </c>
      <c r="F234" s="66">
        <v>45001</v>
      </c>
      <c r="G234" s="66">
        <v>45290</v>
      </c>
      <c r="H234" s="73">
        <v>8930000</v>
      </c>
      <c r="I234" s="73"/>
      <c r="J234" s="73">
        <v>8930000</v>
      </c>
      <c r="K234" s="73"/>
      <c r="L234" s="136">
        <v>2232500</v>
      </c>
      <c r="M234" s="136">
        <v>2232500</v>
      </c>
      <c r="N234" s="136">
        <v>2232500</v>
      </c>
      <c r="O234" s="136">
        <v>2232500</v>
      </c>
      <c r="P234" s="66"/>
    </row>
    <row r="235" spans="1:16" ht="45" customHeight="1">
      <c r="A235" s="105">
        <v>16</v>
      </c>
      <c r="B235" s="347" t="s">
        <v>24</v>
      </c>
      <c r="C235" s="363" t="s">
        <v>2175</v>
      </c>
      <c r="D235" s="195" t="s">
        <v>333</v>
      </c>
      <c r="E235" s="195" t="s">
        <v>2159</v>
      </c>
      <c r="F235" s="66">
        <v>44991</v>
      </c>
      <c r="G235" s="66">
        <v>45441</v>
      </c>
      <c r="H235" s="73">
        <v>74976952</v>
      </c>
      <c r="I235" s="73"/>
      <c r="J235" s="73">
        <v>74976952</v>
      </c>
      <c r="K235" s="73"/>
      <c r="L235" s="136">
        <v>18744238</v>
      </c>
      <c r="M235" s="136">
        <v>18744238</v>
      </c>
      <c r="N235" s="136">
        <v>18744238</v>
      </c>
      <c r="O235" s="136">
        <v>18744238</v>
      </c>
      <c r="P235" s="66"/>
    </row>
    <row r="236" spans="1:16" ht="45" customHeight="1">
      <c r="A236" s="105">
        <v>17</v>
      </c>
      <c r="B236" s="347" t="s">
        <v>24</v>
      </c>
      <c r="C236" s="363" t="s">
        <v>2176</v>
      </c>
      <c r="D236" s="195" t="s">
        <v>333</v>
      </c>
      <c r="E236" s="195" t="s">
        <v>2159</v>
      </c>
      <c r="F236" s="66">
        <v>45047</v>
      </c>
      <c r="G236" s="66">
        <v>45286</v>
      </c>
      <c r="H236" s="73">
        <v>8398428</v>
      </c>
      <c r="I236" s="73"/>
      <c r="J236" s="73">
        <v>8398428</v>
      </c>
      <c r="K236" s="73"/>
      <c r="L236" s="136">
        <v>2099607</v>
      </c>
      <c r="M236" s="136">
        <v>2099607</v>
      </c>
      <c r="N236" s="136">
        <v>2099607</v>
      </c>
      <c r="O236" s="136">
        <v>2099607</v>
      </c>
      <c r="P236" s="66"/>
    </row>
    <row r="237" spans="1:16" ht="60" customHeight="1">
      <c r="A237" s="105">
        <v>18</v>
      </c>
      <c r="B237" s="347" t="s">
        <v>24</v>
      </c>
      <c r="C237" s="363" t="s">
        <v>2177</v>
      </c>
      <c r="D237" s="195" t="s">
        <v>333</v>
      </c>
      <c r="E237" s="195" t="s">
        <v>313</v>
      </c>
      <c r="F237" s="66">
        <v>45043</v>
      </c>
      <c r="G237" s="66">
        <v>45291</v>
      </c>
      <c r="H237" s="73">
        <v>4970585</v>
      </c>
      <c r="I237" s="73"/>
      <c r="J237" s="73">
        <v>4970585</v>
      </c>
      <c r="K237" s="73"/>
      <c r="L237" s="136">
        <v>1242646.25</v>
      </c>
      <c r="M237" s="136">
        <v>1242646.25</v>
      </c>
      <c r="N237" s="136">
        <v>1242646.25</v>
      </c>
      <c r="O237" s="136">
        <v>1242646.25</v>
      </c>
      <c r="P237" s="66"/>
    </row>
    <row r="238" spans="1:16" ht="60" customHeight="1">
      <c r="A238" s="105">
        <v>19</v>
      </c>
      <c r="B238" s="347" t="s">
        <v>24</v>
      </c>
      <c r="C238" s="363" t="s">
        <v>2178</v>
      </c>
      <c r="D238" s="195" t="s">
        <v>333</v>
      </c>
      <c r="E238" s="195" t="s">
        <v>2159</v>
      </c>
      <c r="F238" s="66">
        <v>45028</v>
      </c>
      <c r="G238" s="66">
        <v>45277</v>
      </c>
      <c r="H238" s="73">
        <v>9942111</v>
      </c>
      <c r="I238" s="73"/>
      <c r="J238" s="73">
        <v>9942111</v>
      </c>
      <c r="K238" s="73"/>
      <c r="L238" s="136">
        <v>2485527.75</v>
      </c>
      <c r="M238" s="136">
        <v>2485527.75</v>
      </c>
      <c r="N238" s="136">
        <v>2485527.75</v>
      </c>
      <c r="O238" s="136">
        <v>2485527.75</v>
      </c>
      <c r="P238" s="66"/>
    </row>
    <row r="239" spans="1:16" ht="45" customHeight="1">
      <c r="A239" s="105">
        <v>20</v>
      </c>
      <c r="B239" s="347" t="s">
        <v>24</v>
      </c>
      <c r="C239" s="363" t="s">
        <v>2179</v>
      </c>
      <c r="D239" s="195" t="s">
        <v>2180</v>
      </c>
      <c r="E239" s="195" t="s">
        <v>2159</v>
      </c>
      <c r="F239" s="66">
        <v>44980</v>
      </c>
      <c r="G239" s="66">
        <v>45016</v>
      </c>
      <c r="H239" s="73">
        <v>4992450</v>
      </c>
      <c r="I239" s="73"/>
      <c r="J239" s="73">
        <v>4992450</v>
      </c>
      <c r="K239" s="73"/>
      <c r="L239" s="136">
        <v>4992450</v>
      </c>
      <c r="M239" s="136"/>
      <c r="N239" s="136"/>
      <c r="O239" s="136"/>
      <c r="P239" s="66"/>
    </row>
    <row r="240" spans="1:16" ht="45" customHeight="1">
      <c r="A240" s="105">
        <v>21</v>
      </c>
      <c r="B240" s="347" t="s">
        <v>24</v>
      </c>
      <c r="C240" s="363" t="s">
        <v>2181</v>
      </c>
      <c r="D240" s="195" t="s">
        <v>2180</v>
      </c>
      <c r="E240" s="195" t="s">
        <v>2159</v>
      </c>
      <c r="F240" s="66">
        <v>44980</v>
      </c>
      <c r="G240" s="66">
        <v>45029</v>
      </c>
      <c r="H240" s="73">
        <v>4981290</v>
      </c>
      <c r="I240" s="73"/>
      <c r="J240" s="73">
        <v>4981290</v>
      </c>
      <c r="K240" s="73"/>
      <c r="L240" s="136">
        <v>4981290</v>
      </c>
      <c r="M240" s="136"/>
      <c r="N240" s="136"/>
      <c r="O240" s="136"/>
      <c r="P240" s="66"/>
    </row>
    <row r="241" spans="1:16" ht="58.5" customHeight="1">
      <c r="A241" s="105">
        <v>22</v>
      </c>
      <c r="B241" s="347" t="s">
        <v>24</v>
      </c>
      <c r="C241" s="363" t="s">
        <v>2182</v>
      </c>
      <c r="D241" s="195" t="s">
        <v>2180</v>
      </c>
      <c r="E241" s="195" t="s">
        <v>2159</v>
      </c>
      <c r="F241" s="66">
        <v>44980</v>
      </c>
      <c r="G241" s="66">
        <v>45016</v>
      </c>
      <c r="H241" s="73">
        <v>4838836.34</v>
      </c>
      <c r="I241" s="73"/>
      <c r="J241" s="73">
        <v>4838836.34</v>
      </c>
      <c r="K241" s="73"/>
      <c r="L241" s="136">
        <v>4838836.34</v>
      </c>
      <c r="M241" s="136"/>
      <c r="N241" s="136"/>
      <c r="O241" s="136"/>
      <c r="P241" s="66"/>
    </row>
    <row r="242" spans="1:16" ht="45" customHeight="1">
      <c r="A242" s="105">
        <v>23</v>
      </c>
      <c r="B242" s="347" t="s">
        <v>24</v>
      </c>
      <c r="C242" s="363" t="s">
        <v>2183</v>
      </c>
      <c r="D242" s="195" t="s">
        <v>2180</v>
      </c>
      <c r="E242" s="195" t="s">
        <v>2159</v>
      </c>
      <c r="F242" s="66">
        <v>44980</v>
      </c>
      <c r="G242" s="66">
        <v>45029</v>
      </c>
      <c r="H242" s="73">
        <v>2532999</v>
      </c>
      <c r="I242" s="73"/>
      <c r="J242" s="73">
        <v>2532999</v>
      </c>
      <c r="K242" s="73"/>
      <c r="L242" s="136">
        <v>2532999</v>
      </c>
      <c r="M242" s="136"/>
      <c r="N242" s="136"/>
      <c r="O242" s="136"/>
      <c r="P242" s="66"/>
    </row>
    <row r="243" spans="1:16" ht="45" customHeight="1">
      <c r="A243" s="105">
        <v>24</v>
      </c>
      <c r="B243" s="347" t="s">
        <v>24</v>
      </c>
      <c r="C243" s="363" t="s">
        <v>2184</v>
      </c>
      <c r="D243" s="195" t="s">
        <v>333</v>
      </c>
      <c r="E243" s="195" t="s">
        <v>2159</v>
      </c>
      <c r="F243" s="66"/>
      <c r="G243" s="66"/>
      <c r="H243" s="73"/>
      <c r="I243" s="73"/>
      <c r="J243" s="73"/>
      <c r="K243" s="73"/>
      <c r="L243" s="136"/>
      <c r="M243" s="136"/>
      <c r="N243" s="136"/>
      <c r="O243" s="136"/>
      <c r="P243" s="66"/>
    </row>
    <row r="244" spans="1:16" ht="45" customHeight="1">
      <c r="A244" s="105">
        <v>25</v>
      </c>
      <c r="B244" s="347" t="s">
        <v>24</v>
      </c>
      <c r="C244" s="363" t="s">
        <v>2185</v>
      </c>
      <c r="D244" s="195" t="s">
        <v>333</v>
      </c>
      <c r="E244" s="195" t="s">
        <v>2159</v>
      </c>
      <c r="F244" s="66"/>
      <c r="G244" s="66"/>
      <c r="H244" s="73"/>
      <c r="I244" s="73"/>
      <c r="J244" s="73"/>
      <c r="K244" s="73"/>
      <c r="L244" s="136"/>
      <c r="M244" s="136"/>
      <c r="N244" s="136"/>
      <c r="O244" s="136"/>
      <c r="P244" s="66"/>
    </row>
    <row r="245" spans="1:16" ht="45" customHeight="1">
      <c r="A245" s="105">
        <v>26</v>
      </c>
      <c r="B245" s="347" t="s">
        <v>24</v>
      </c>
      <c r="C245" s="363" t="s">
        <v>2186</v>
      </c>
      <c r="D245" s="195" t="s">
        <v>333</v>
      </c>
      <c r="E245" s="195" t="s">
        <v>2159</v>
      </c>
      <c r="F245" s="66"/>
      <c r="G245" s="66"/>
      <c r="H245" s="73"/>
      <c r="I245" s="73"/>
      <c r="J245" s="73"/>
      <c r="K245" s="73"/>
      <c r="L245" s="136"/>
      <c r="M245" s="136"/>
      <c r="N245" s="136"/>
      <c r="O245" s="136"/>
      <c r="P245" s="66"/>
    </row>
    <row r="246" spans="1:16" ht="58.5" customHeight="1">
      <c r="A246" s="105">
        <v>27</v>
      </c>
      <c r="B246" s="347" t="s">
        <v>24</v>
      </c>
      <c r="C246" s="363" t="s">
        <v>2187</v>
      </c>
      <c r="D246" s="195" t="s">
        <v>333</v>
      </c>
      <c r="E246" s="195" t="s">
        <v>2159</v>
      </c>
      <c r="F246" s="66"/>
      <c r="G246" s="66"/>
      <c r="H246" s="73"/>
      <c r="I246" s="73"/>
      <c r="J246" s="73"/>
      <c r="K246" s="73"/>
      <c r="L246" s="136"/>
      <c r="M246" s="136"/>
      <c r="N246" s="136"/>
      <c r="O246" s="136"/>
      <c r="P246" s="66"/>
    </row>
    <row r="247" spans="1:16" ht="58.5" customHeight="1">
      <c r="A247" s="565" t="s">
        <v>20</v>
      </c>
      <c r="B247" s="565"/>
      <c r="C247" s="565"/>
      <c r="D247" s="565"/>
      <c r="E247" s="565"/>
      <c r="F247" s="565"/>
      <c r="G247" s="565"/>
      <c r="H247" s="80">
        <f>SUM(H220:H246)</f>
        <v>340276868.43539995</v>
      </c>
      <c r="I247" s="80">
        <f t="shared" ref="I247:O247" si="14">SUM(I220:I246)</f>
        <v>124701737.76999998</v>
      </c>
      <c r="J247" s="80">
        <f t="shared" si="14"/>
        <v>225249836.7254</v>
      </c>
      <c r="K247" s="80">
        <f t="shared" si="14"/>
        <v>0</v>
      </c>
      <c r="L247" s="80">
        <f t="shared" si="14"/>
        <v>97366254.640000001</v>
      </c>
      <c r="M247" s="80">
        <f t="shared" si="14"/>
        <v>92232374.708466664</v>
      </c>
      <c r="N247" s="80">
        <f t="shared" si="14"/>
        <v>92232374.708466664</v>
      </c>
      <c r="O247" s="80">
        <f t="shared" si="14"/>
        <v>92232374.708466664</v>
      </c>
      <c r="P247" s="80"/>
    </row>
    <row r="248" spans="1:16" ht="45" customHeight="1">
      <c r="A248" s="196"/>
      <c r="B248" s="197"/>
      <c r="C248" s="198"/>
      <c r="D248" s="199"/>
      <c r="E248" s="199"/>
      <c r="F248" s="200"/>
      <c r="G248" s="200"/>
      <c r="H248" s="201"/>
      <c r="I248" s="202"/>
      <c r="J248" s="201"/>
      <c r="K248" s="202"/>
      <c r="L248" s="203"/>
      <c r="M248" s="203"/>
      <c r="N248" s="203"/>
      <c r="O248" s="203"/>
      <c r="P248" s="204"/>
    </row>
    <row r="249" spans="1:16" ht="45" customHeight="1">
      <c r="A249" s="557" t="s">
        <v>515</v>
      </c>
      <c r="B249" s="558"/>
      <c r="C249" s="558"/>
      <c r="D249" s="558"/>
      <c r="E249" s="558"/>
      <c r="F249" s="558"/>
      <c r="G249" s="558"/>
      <c r="H249" s="558"/>
      <c r="I249" s="558"/>
      <c r="J249" s="558"/>
      <c r="K249" s="558"/>
      <c r="L249" s="558"/>
      <c r="M249" s="558"/>
      <c r="N249" s="558"/>
      <c r="O249" s="558"/>
      <c r="P249" s="559"/>
    </row>
    <row r="250" spans="1:16" ht="35.25" customHeight="1">
      <c r="A250" s="115">
        <v>1</v>
      </c>
      <c r="B250" s="347" t="s">
        <v>2597</v>
      </c>
      <c r="C250" s="363" t="s">
        <v>462</v>
      </c>
      <c r="D250" s="65" t="s">
        <v>332</v>
      </c>
      <c r="E250" s="65"/>
      <c r="F250" s="65">
        <v>2023</v>
      </c>
      <c r="G250" s="65">
        <v>2023</v>
      </c>
      <c r="H250" s="73">
        <v>47500000</v>
      </c>
      <c r="I250" s="73"/>
      <c r="J250" s="73"/>
      <c r="K250" s="73"/>
      <c r="L250" s="73">
        <v>11000813.300000001</v>
      </c>
      <c r="M250" s="73"/>
      <c r="N250" s="73"/>
      <c r="O250" s="73"/>
      <c r="P250" s="78" t="s">
        <v>270</v>
      </c>
    </row>
    <row r="251" spans="1:16" ht="35.25" customHeight="1">
      <c r="A251" s="115">
        <v>2</v>
      </c>
      <c r="B251" s="347" t="s">
        <v>2597</v>
      </c>
      <c r="C251" s="363" t="s">
        <v>463</v>
      </c>
      <c r="D251" s="65" t="s">
        <v>332</v>
      </c>
      <c r="E251" s="65"/>
      <c r="F251" s="65">
        <v>2023</v>
      </c>
      <c r="G251" s="65">
        <v>2023</v>
      </c>
      <c r="H251" s="73" t="s">
        <v>2188</v>
      </c>
      <c r="I251" s="73"/>
      <c r="J251" s="73"/>
      <c r="K251" s="73"/>
      <c r="L251" s="73">
        <v>7570545.8600000003</v>
      </c>
      <c r="M251" s="73"/>
      <c r="N251" s="73"/>
      <c r="O251" s="73"/>
      <c r="P251" s="78" t="s">
        <v>270</v>
      </c>
    </row>
    <row r="252" spans="1:16" s="6" customFormat="1" ht="35.25" customHeight="1">
      <c r="A252" s="115">
        <v>3</v>
      </c>
      <c r="B252" s="347" t="s">
        <v>24</v>
      </c>
      <c r="C252" s="363" t="s">
        <v>464</v>
      </c>
      <c r="D252" s="65" t="s">
        <v>332</v>
      </c>
      <c r="E252" s="65"/>
      <c r="F252" s="65">
        <v>2023</v>
      </c>
      <c r="G252" s="65">
        <v>2023</v>
      </c>
      <c r="H252" s="73">
        <v>1035050000</v>
      </c>
      <c r="I252" s="73"/>
      <c r="J252" s="73"/>
      <c r="K252" s="73"/>
      <c r="L252" s="73">
        <v>149538310.53</v>
      </c>
      <c r="M252" s="73"/>
      <c r="N252" s="73"/>
      <c r="O252" s="73"/>
      <c r="P252" s="78" t="s">
        <v>270</v>
      </c>
    </row>
    <row r="253" spans="1:16" s="44" customFormat="1" ht="35.25" customHeight="1">
      <c r="A253" s="115">
        <v>4</v>
      </c>
      <c r="B253" s="347" t="s">
        <v>24</v>
      </c>
      <c r="C253" s="363" t="s">
        <v>465</v>
      </c>
      <c r="D253" s="65" t="s">
        <v>332</v>
      </c>
      <c r="E253" s="65"/>
      <c r="F253" s="65">
        <v>2023</v>
      </c>
      <c r="G253" s="65">
        <v>2023</v>
      </c>
      <c r="H253" s="73" t="s">
        <v>2189</v>
      </c>
      <c r="I253" s="73"/>
      <c r="J253" s="73"/>
      <c r="K253" s="73"/>
      <c r="L253" s="73">
        <v>479844</v>
      </c>
      <c r="M253" s="73"/>
      <c r="N253" s="73"/>
      <c r="O253" s="73"/>
      <c r="P253" s="78" t="s">
        <v>270</v>
      </c>
    </row>
    <row r="254" spans="1:16" s="42" customFormat="1" ht="45" customHeight="1">
      <c r="A254" s="565" t="s">
        <v>20</v>
      </c>
      <c r="B254" s="565"/>
      <c r="C254" s="565"/>
      <c r="D254" s="565"/>
      <c r="E254" s="565"/>
      <c r="F254" s="565"/>
      <c r="G254" s="565"/>
      <c r="H254" s="80">
        <f>SUM(H250:H253)</f>
        <v>1082550000</v>
      </c>
      <c r="I254" s="59">
        <f t="shared" ref="I254:O254" si="15">SUM(I250:I253)</f>
        <v>0</v>
      </c>
      <c r="J254" s="80">
        <f t="shared" si="15"/>
        <v>0</v>
      </c>
      <c r="K254" s="80">
        <f t="shared" si="15"/>
        <v>0</v>
      </c>
      <c r="L254" s="80">
        <f t="shared" si="15"/>
        <v>168589513.69</v>
      </c>
      <c r="M254" s="80">
        <f t="shared" si="15"/>
        <v>0</v>
      </c>
      <c r="N254" s="80">
        <f t="shared" si="15"/>
        <v>0</v>
      </c>
      <c r="O254" s="80">
        <f t="shared" si="15"/>
        <v>0</v>
      </c>
      <c r="P254" s="80"/>
    </row>
    <row r="255" spans="1:16" s="42" customFormat="1">
      <c r="A255" s="186"/>
      <c r="B255" s="187"/>
      <c r="C255" s="188"/>
      <c r="D255" s="189"/>
      <c r="E255" s="189"/>
      <c r="F255" s="190"/>
      <c r="G255" s="190"/>
      <c r="H255" s="191"/>
      <c r="I255" s="192"/>
      <c r="J255" s="191"/>
      <c r="K255" s="192"/>
      <c r="L255" s="193"/>
      <c r="M255" s="193"/>
      <c r="N255" s="193"/>
      <c r="O255" s="193"/>
      <c r="P255" s="194"/>
    </row>
    <row r="256" spans="1:16" s="42" customFormat="1" ht="18.75">
      <c r="A256" s="557" t="s">
        <v>502</v>
      </c>
      <c r="B256" s="558"/>
      <c r="C256" s="558"/>
      <c r="D256" s="558"/>
      <c r="E256" s="558"/>
      <c r="F256" s="558"/>
      <c r="G256" s="558"/>
      <c r="H256" s="558"/>
      <c r="I256" s="558"/>
      <c r="J256" s="558"/>
      <c r="K256" s="558"/>
      <c r="L256" s="558"/>
      <c r="M256" s="558"/>
      <c r="N256" s="558"/>
      <c r="O256" s="558"/>
      <c r="P256" s="559"/>
    </row>
    <row r="257" spans="1:16" s="42" customFormat="1" ht="45" customHeight="1">
      <c r="A257" s="70">
        <v>1</v>
      </c>
      <c r="B257" s="347" t="s">
        <v>24</v>
      </c>
      <c r="C257" s="493" t="s">
        <v>499</v>
      </c>
      <c r="D257" s="180" t="s">
        <v>395</v>
      </c>
      <c r="E257" s="180" t="s">
        <v>812</v>
      </c>
      <c r="F257" s="181">
        <v>42615</v>
      </c>
      <c r="G257" s="181">
        <v>44658</v>
      </c>
      <c r="H257" s="122">
        <v>11766424.609999999</v>
      </c>
      <c r="I257" s="122">
        <v>11346403.810000001</v>
      </c>
      <c r="J257" s="122">
        <v>420020.79999999888</v>
      </c>
      <c r="K257" s="122">
        <v>0</v>
      </c>
      <c r="L257" s="122">
        <v>420020.79999999888</v>
      </c>
      <c r="M257" s="122">
        <v>0</v>
      </c>
      <c r="N257" s="122">
        <v>0</v>
      </c>
      <c r="O257" s="122" t="s">
        <v>814</v>
      </c>
      <c r="P257" s="182"/>
    </row>
    <row r="258" spans="1:16" s="42" customFormat="1" ht="45" customHeight="1">
      <c r="A258" s="70">
        <v>2</v>
      </c>
      <c r="B258" s="347" t="s">
        <v>24</v>
      </c>
      <c r="C258" s="493" t="s">
        <v>500</v>
      </c>
      <c r="D258" s="180" t="s">
        <v>395</v>
      </c>
      <c r="E258" s="180" t="s">
        <v>813</v>
      </c>
      <c r="F258" s="181">
        <v>42983</v>
      </c>
      <c r="G258" s="181">
        <v>44876</v>
      </c>
      <c r="H258" s="122">
        <v>28296191.23</v>
      </c>
      <c r="I258" s="122">
        <v>25013884.27</v>
      </c>
      <c r="J258" s="122">
        <v>3282306.9600000009</v>
      </c>
      <c r="K258" s="122">
        <v>1641153.4800000004</v>
      </c>
      <c r="L258" s="122">
        <v>1641153.4800000004</v>
      </c>
      <c r="M258" s="122">
        <v>0</v>
      </c>
      <c r="N258" s="122">
        <v>0</v>
      </c>
      <c r="O258" s="122" t="s">
        <v>2190</v>
      </c>
      <c r="P258" s="182"/>
    </row>
    <row r="259" spans="1:16" s="42" customFormat="1" ht="75">
      <c r="A259" s="70">
        <v>3</v>
      </c>
      <c r="B259" s="347" t="s">
        <v>24</v>
      </c>
      <c r="C259" s="493" t="s">
        <v>501</v>
      </c>
      <c r="D259" s="180" t="s">
        <v>395</v>
      </c>
      <c r="E259" s="180" t="s">
        <v>278</v>
      </c>
      <c r="F259" s="181">
        <v>44221</v>
      </c>
      <c r="G259" s="181">
        <v>44580</v>
      </c>
      <c r="H259" s="122">
        <v>23835258.530000001</v>
      </c>
      <c r="I259" s="122">
        <v>20122882.579999998</v>
      </c>
      <c r="J259" s="122">
        <v>3712375.950000003</v>
      </c>
      <c r="K259" s="122">
        <v>1856187.9750000015</v>
      </c>
      <c r="L259" s="122">
        <v>1856187.9750000015</v>
      </c>
      <c r="M259" s="122">
        <v>0</v>
      </c>
      <c r="N259" s="122">
        <v>0</v>
      </c>
      <c r="O259" s="122" t="s">
        <v>814</v>
      </c>
      <c r="P259" s="182"/>
    </row>
    <row r="260" spans="1:16" s="42" customFormat="1" ht="63" customHeight="1">
      <c r="A260" s="70">
        <v>4</v>
      </c>
      <c r="B260" s="347" t="s">
        <v>24</v>
      </c>
      <c r="C260" s="493" t="s">
        <v>816</v>
      </c>
      <c r="D260" s="180" t="s">
        <v>395</v>
      </c>
      <c r="E260" s="180" t="s">
        <v>815</v>
      </c>
      <c r="F260" s="181">
        <v>44344</v>
      </c>
      <c r="G260" s="181">
        <v>44703</v>
      </c>
      <c r="H260" s="122">
        <v>9788965.9399999995</v>
      </c>
      <c r="I260" s="122">
        <v>9696466.9100000001</v>
      </c>
      <c r="J260" s="122">
        <v>92499.029999999329</v>
      </c>
      <c r="K260" s="122">
        <v>0</v>
      </c>
      <c r="L260" s="122">
        <v>0</v>
      </c>
      <c r="M260" s="122">
        <v>92499.029999999329</v>
      </c>
      <c r="N260" s="122">
        <v>0</v>
      </c>
      <c r="O260" s="122" t="s">
        <v>814</v>
      </c>
      <c r="P260" s="182"/>
    </row>
    <row r="261" spans="1:16" s="42" customFormat="1" ht="63" customHeight="1">
      <c r="A261" s="70">
        <v>5</v>
      </c>
      <c r="B261" s="347" t="s">
        <v>24</v>
      </c>
      <c r="C261" s="493" t="s">
        <v>818</v>
      </c>
      <c r="D261" s="180" t="s">
        <v>395</v>
      </c>
      <c r="E261" s="180" t="s">
        <v>817</v>
      </c>
      <c r="F261" s="181">
        <v>44418</v>
      </c>
      <c r="G261" s="181">
        <v>44657</v>
      </c>
      <c r="H261" s="122">
        <v>3284946.58</v>
      </c>
      <c r="I261" s="122">
        <v>3261178.51</v>
      </c>
      <c r="J261" s="122">
        <v>23768.070000000298</v>
      </c>
      <c r="K261" s="122">
        <v>0</v>
      </c>
      <c r="L261" s="122">
        <v>23768.070000000298</v>
      </c>
      <c r="M261" s="122">
        <v>0</v>
      </c>
      <c r="N261" s="122">
        <v>0</v>
      </c>
      <c r="O261" s="122" t="s">
        <v>814</v>
      </c>
      <c r="P261" s="182"/>
    </row>
    <row r="262" spans="1:16" s="42" customFormat="1" ht="75">
      <c r="A262" s="70">
        <v>6</v>
      </c>
      <c r="B262" s="347" t="s">
        <v>24</v>
      </c>
      <c r="C262" s="493" t="s">
        <v>819</v>
      </c>
      <c r="D262" s="180" t="s">
        <v>395</v>
      </c>
      <c r="E262" s="180" t="s">
        <v>278</v>
      </c>
      <c r="F262" s="181">
        <v>44615</v>
      </c>
      <c r="G262" s="181">
        <v>44914</v>
      </c>
      <c r="H262" s="122">
        <v>73548066.099999994</v>
      </c>
      <c r="I262" s="122">
        <v>71487899.829999998</v>
      </c>
      <c r="J262" s="122">
        <v>2060166.2699999958</v>
      </c>
      <c r="K262" s="122">
        <v>0</v>
      </c>
      <c r="L262" s="122">
        <v>2060166.2699999958</v>
      </c>
      <c r="M262" s="122">
        <v>0</v>
      </c>
      <c r="N262" s="122">
        <v>0</v>
      </c>
      <c r="O262" s="122" t="s">
        <v>814</v>
      </c>
      <c r="P262" s="182"/>
    </row>
    <row r="263" spans="1:16" s="42" customFormat="1" ht="75">
      <c r="A263" s="70">
        <v>7</v>
      </c>
      <c r="B263" s="347" t="s">
        <v>24</v>
      </c>
      <c r="C263" s="493" t="s">
        <v>820</v>
      </c>
      <c r="D263" s="180" t="s">
        <v>395</v>
      </c>
      <c r="E263" s="180" t="s">
        <v>278</v>
      </c>
      <c r="F263" s="181">
        <v>44616</v>
      </c>
      <c r="G263" s="181">
        <v>44735</v>
      </c>
      <c r="H263" s="122">
        <v>13131282.52</v>
      </c>
      <c r="I263" s="122">
        <v>11160000</v>
      </c>
      <c r="J263" s="122">
        <v>1971282.5199999996</v>
      </c>
      <c r="K263" s="122">
        <v>0</v>
      </c>
      <c r="L263" s="122">
        <v>1971282.5199999996</v>
      </c>
      <c r="M263" s="122">
        <v>0</v>
      </c>
      <c r="N263" s="122">
        <v>0</v>
      </c>
      <c r="O263" s="122" t="s">
        <v>814</v>
      </c>
      <c r="P263" s="182"/>
    </row>
    <row r="264" spans="1:16" s="42" customFormat="1" ht="63" customHeight="1">
      <c r="A264" s="70">
        <v>8</v>
      </c>
      <c r="B264" s="347" t="s">
        <v>24</v>
      </c>
      <c r="C264" s="493" t="s">
        <v>2192</v>
      </c>
      <c r="D264" s="180" t="s">
        <v>395</v>
      </c>
      <c r="E264" s="180" t="s">
        <v>2191</v>
      </c>
      <c r="F264" s="181">
        <v>44746</v>
      </c>
      <c r="G264" s="181">
        <v>45004</v>
      </c>
      <c r="H264" s="122">
        <v>4693584.88</v>
      </c>
      <c r="I264" s="122">
        <v>2356438.23</v>
      </c>
      <c r="J264" s="122">
        <v>2337146.65</v>
      </c>
      <c r="K264" s="122">
        <v>0</v>
      </c>
      <c r="L264" s="122">
        <v>779048.8833333333</v>
      </c>
      <c r="M264" s="122">
        <v>779048.8833333333</v>
      </c>
      <c r="N264" s="122">
        <v>779048.8833333333</v>
      </c>
      <c r="O264" s="122" t="s">
        <v>2190</v>
      </c>
      <c r="P264" s="182"/>
    </row>
    <row r="265" spans="1:16" s="42" customFormat="1" ht="42" customHeight="1">
      <c r="A265" s="70">
        <v>9</v>
      </c>
      <c r="B265" s="347" t="s">
        <v>24</v>
      </c>
      <c r="C265" s="493" t="s">
        <v>2194</v>
      </c>
      <c r="D265" s="180" t="s">
        <v>395</v>
      </c>
      <c r="E265" s="180" t="s">
        <v>2193</v>
      </c>
      <c r="F265" s="181">
        <v>44804</v>
      </c>
      <c r="G265" s="181">
        <v>45278</v>
      </c>
      <c r="H265" s="122">
        <v>83241620.480000004</v>
      </c>
      <c r="I265" s="122">
        <v>26515184.18</v>
      </c>
      <c r="J265" s="122">
        <v>56726436.300000004</v>
      </c>
      <c r="K265" s="122">
        <v>0</v>
      </c>
      <c r="L265" s="122">
        <v>18908812.100000001</v>
      </c>
      <c r="M265" s="122">
        <v>18908812.100000001</v>
      </c>
      <c r="N265" s="122">
        <v>18908812.100000001</v>
      </c>
      <c r="O265" s="122" t="s">
        <v>2190</v>
      </c>
      <c r="P265" s="182"/>
    </row>
    <row r="266" spans="1:16" s="42" customFormat="1" ht="63" customHeight="1">
      <c r="A266" s="70">
        <v>10</v>
      </c>
      <c r="B266" s="347" t="s">
        <v>24</v>
      </c>
      <c r="C266" s="493" t="s">
        <v>2196</v>
      </c>
      <c r="D266" s="180" t="s">
        <v>395</v>
      </c>
      <c r="E266" s="180" t="s">
        <v>2195</v>
      </c>
      <c r="F266" s="181">
        <v>44806</v>
      </c>
      <c r="G266" s="181">
        <v>45015</v>
      </c>
      <c r="H266" s="122">
        <v>4531314.3499999996</v>
      </c>
      <c r="I266" s="122">
        <v>1854179.03</v>
      </c>
      <c r="J266" s="122">
        <v>2677135.3199999994</v>
      </c>
      <c r="K266" s="122">
        <v>0</v>
      </c>
      <c r="L266" s="122">
        <v>892378.43999999983</v>
      </c>
      <c r="M266" s="122">
        <v>892378.43999999983</v>
      </c>
      <c r="N266" s="122">
        <v>892378.43999999983</v>
      </c>
      <c r="O266" s="122" t="s">
        <v>2190</v>
      </c>
      <c r="P266" s="182"/>
    </row>
    <row r="267" spans="1:16" s="42" customFormat="1" ht="45" customHeight="1">
      <c r="A267" s="70">
        <v>11</v>
      </c>
      <c r="B267" s="347" t="s">
        <v>24</v>
      </c>
      <c r="C267" s="493" t="s">
        <v>2197</v>
      </c>
      <c r="D267" s="180" t="s">
        <v>395</v>
      </c>
      <c r="E267" s="180" t="s">
        <v>2191</v>
      </c>
      <c r="F267" s="181">
        <v>44819</v>
      </c>
      <c r="G267" s="181">
        <v>44908</v>
      </c>
      <c r="H267" s="122">
        <v>1622215.24</v>
      </c>
      <c r="I267" s="122">
        <v>1596369.64</v>
      </c>
      <c r="J267" s="122">
        <v>25845.600000000093</v>
      </c>
      <c r="K267" s="122">
        <v>0</v>
      </c>
      <c r="L267" s="122">
        <v>25845.600000000093</v>
      </c>
      <c r="M267" s="122">
        <v>0</v>
      </c>
      <c r="N267" s="122">
        <v>0</v>
      </c>
      <c r="O267" s="122" t="s">
        <v>814</v>
      </c>
      <c r="P267" s="182"/>
    </row>
    <row r="268" spans="1:16" s="42" customFormat="1" ht="45" customHeight="1">
      <c r="A268" s="70">
        <v>12</v>
      </c>
      <c r="B268" s="347" t="s">
        <v>24</v>
      </c>
      <c r="C268" s="493" t="s">
        <v>2198</v>
      </c>
      <c r="D268" s="180" t="s">
        <v>395</v>
      </c>
      <c r="E268" s="180" t="s">
        <v>2191</v>
      </c>
      <c r="F268" s="181">
        <v>44886</v>
      </c>
      <c r="G268" s="181">
        <v>45092</v>
      </c>
      <c r="H268" s="122">
        <v>18509204.239999998</v>
      </c>
      <c r="I268" s="122">
        <v>770294.7</v>
      </c>
      <c r="J268" s="122">
        <v>17738909.539999999</v>
      </c>
      <c r="K268" s="122">
        <v>0</v>
      </c>
      <c r="L268" s="122">
        <v>8869454.7699999996</v>
      </c>
      <c r="M268" s="122">
        <v>8869454.7699999996</v>
      </c>
      <c r="N268" s="122">
        <v>0</v>
      </c>
      <c r="O268" s="122" t="s">
        <v>2190</v>
      </c>
      <c r="P268" s="182"/>
    </row>
    <row r="269" spans="1:16" s="42" customFormat="1" ht="56.25">
      <c r="A269" s="70">
        <v>13</v>
      </c>
      <c r="B269" s="347" t="s">
        <v>24</v>
      </c>
      <c r="C269" s="493" t="s">
        <v>2199</v>
      </c>
      <c r="D269" s="180" t="s">
        <v>395</v>
      </c>
      <c r="E269" s="180" t="s">
        <v>278</v>
      </c>
      <c r="F269" s="181">
        <v>44882</v>
      </c>
      <c r="G269" s="181">
        <v>45241</v>
      </c>
      <c r="H269" s="122">
        <v>63142411.609999999</v>
      </c>
      <c r="I269" s="122">
        <v>8744920.7799999993</v>
      </c>
      <c r="J269" s="122">
        <v>54397490.829999998</v>
      </c>
      <c r="K269" s="122">
        <v>0</v>
      </c>
      <c r="L269" s="122">
        <v>18132496.943333331</v>
      </c>
      <c r="M269" s="122">
        <v>18132496.943333331</v>
      </c>
      <c r="N269" s="122">
        <v>18132496.943333331</v>
      </c>
      <c r="O269" s="122" t="s">
        <v>2190</v>
      </c>
      <c r="P269" s="182"/>
    </row>
    <row r="270" spans="1:16" s="42" customFormat="1" ht="50.25" customHeight="1">
      <c r="A270" s="70">
        <v>14</v>
      </c>
      <c r="B270" s="347" t="s">
        <v>24</v>
      </c>
      <c r="C270" s="493" t="s">
        <v>822</v>
      </c>
      <c r="D270" s="180" t="s">
        <v>395</v>
      </c>
      <c r="E270" s="180" t="s">
        <v>821</v>
      </c>
      <c r="F270" s="181">
        <v>44768</v>
      </c>
      <c r="G270" s="181">
        <v>44884</v>
      </c>
      <c r="H270" s="122">
        <v>43181818.700000003</v>
      </c>
      <c r="I270" s="122">
        <v>41001752.159999996</v>
      </c>
      <c r="J270" s="122">
        <v>2180066.5400000066</v>
      </c>
      <c r="K270" s="122">
        <v>0</v>
      </c>
      <c r="L270" s="122">
        <v>2180066.5400000066</v>
      </c>
      <c r="M270" s="122">
        <v>0</v>
      </c>
      <c r="N270" s="122">
        <v>0</v>
      </c>
      <c r="O270" s="122" t="s">
        <v>814</v>
      </c>
      <c r="P270" s="182"/>
    </row>
    <row r="271" spans="1:16" s="42" customFormat="1" ht="63.75" customHeight="1">
      <c r="A271" s="70">
        <v>15</v>
      </c>
      <c r="B271" s="347" t="s">
        <v>24</v>
      </c>
      <c r="C271" s="493" t="s">
        <v>824</v>
      </c>
      <c r="D271" s="180" t="s">
        <v>395</v>
      </c>
      <c r="E271" s="180" t="s">
        <v>823</v>
      </c>
      <c r="F271" s="181">
        <v>44484</v>
      </c>
      <c r="G271" s="181">
        <v>44984</v>
      </c>
      <c r="H271" s="122">
        <v>68867793.260000005</v>
      </c>
      <c r="I271" s="122">
        <v>65746594.719999999</v>
      </c>
      <c r="J271" s="122">
        <v>3121198.5400000066</v>
      </c>
      <c r="K271" s="122">
        <v>0</v>
      </c>
      <c r="L271" s="122">
        <v>3121198.5400000066</v>
      </c>
      <c r="M271" s="122">
        <v>0</v>
      </c>
      <c r="N271" s="122">
        <v>0</v>
      </c>
      <c r="O271" s="122" t="s">
        <v>814</v>
      </c>
      <c r="P271" s="182"/>
    </row>
    <row r="272" spans="1:16" s="42" customFormat="1" ht="60" customHeight="1">
      <c r="A272" s="70">
        <v>16</v>
      </c>
      <c r="B272" s="347" t="s">
        <v>24</v>
      </c>
      <c r="C272" s="493" t="s">
        <v>2200</v>
      </c>
      <c r="D272" s="180" t="s">
        <v>395</v>
      </c>
      <c r="E272" s="180" t="s">
        <v>823</v>
      </c>
      <c r="F272" s="181">
        <v>44883</v>
      </c>
      <c r="G272" s="181">
        <v>45242</v>
      </c>
      <c r="H272" s="122">
        <v>144898558.05000001</v>
      </c>
      <c r="I272" s="122">
        <v>58119317.329999998</v>
      </c>
      <c r="J272" s="122">
        <v>86779240.720000014</v>
      </c>
      <c r="K272" s="122">
        <v>0</v>
      </c>
      <c r="L272" s="122">
        <v>28926413.573333338</v>
      </c>
      <c r="M272" s="122">
        <v>28926413.573333338</v>
      </c>
      <c r="N272" s="122">
        <v>28926413.573333338</v>
      </c>
      <c r="O272" s="122" t="s">
        <v>2190</v>
      </c>
      <c r="P272" s="182"/>
    </row>
    <row r="273" spans="1:16" s="42" customFormat="1" ht="75" customHeight="1">
      <c r="A273" s="70">
        <v>17</v>
      </c>
      <c r="B273" s="347" t="s">
        <v>24</v>
      </c>
      <c r="C273" s="493" t="s">
        <v>2201</v>
      </c>
      <c r="D273" s="180" t="s">
        <v>395</v>
      </c>
      <c r="E273" s="180" t="s">
        <v>821</v>
      </c>
      <c r="F273" s="181">
        <v>44881</v>
      </c>
      <c r="G273" s="181">
        <v>45245</v>
      </c>
      <c r="H273" s="122">
        <v>106452966.22</v>
      </c>
      <c r="I273" s="122">
        <v>93269162.640000001</v>
      </c>
      <c r="J273" s="122">
        <v>13183803.579999998</v>
      </c>
      <c r="K273" s="122">
        <v>0</v>
      </c>
      <c r="L273" s="122">
        <v>6591901.7899999991</v>
      </c>
      <c r="M273" s="122">
        <v>6591901.7899999991</v>
      </c>
      <c r="N273" s="122">
        <v>0</v>
      </c>
      <c r="O273" s="122" t="s">
        <v>2190</v>
      </c>
      <c r="P273" s="182"/>
    </row>
    <row r="274" spans="1:16" s="42" customFormat="1" ht="75" customHeight="1">
      <c r="A274" s="565" t="s">
        <v>20</v>
      </c>
      <c r="B274" s="565"/>
      <c r="C274" s="565"/>
      <c r="D274" s="565"/>
      <c r="E274" s="565"/>
      <c r="F274" s="565"/>
      <c r="G274" s="565"/>
      <c r="H274" s="80">
        <f>SUM(H257:H273)</f>
        <v>702792622.53999996</v>
      </c>
      <c r="I274" s="80">
        <f t="shared" ref="I274:O274" si="16">SUM(I257:I273)</f>
        <v>452062929.31999993</v>
      </c>
      <c r="J274" s="80">
        <f t="shared" si="16"/>
        <v>250729693.22000003</v>
      </c>
      <c r="K274" s="80">
        <f t="shared" si="16"/>
        <v>3497341.4550000019</v>
      </c>
      <c r="L274" s="80">
        <f t="shared" si="16"/>
        <v>96400196.295000017</v>
      </c>
      <c r="M274" s="80">
        <f t="shared" si="16"/>
        <v>83193005.530000001</v>
      </c>
      <c r="N274" s="80">
        <f t="shared" si="16"/>
        <v>67639149.939999998</v>
      </c>
      <c r="O274" s="80">
        <f t="shared" si="16"/>
        <v>0</v>
      </c>
      <c r="P274" s="183"/>
    </row>
    <row r="275" spans="1:16" s="42" customFormat="1" ht="75" customHeight="1">
      <c r="A275" s="205"/>
      <c r="B275" s="206"/>
      <c r="C275" s="207"/>
      <c r="D275" s="208"/>
      <c r="E275" s="208"/>
      <c r="F275" s="209"/>
      <c r="G275" s="209"/>
      <c r="H275" s="210"/>
      <c r="I275" s="211"/>
      <c r="J275" s="210"/>
      <c r="K275" s="211"/>
      <c r="L275" s="212"/>
      <c r="M275" s="212"/>
      <c r="N275" s="212"/>
      <c r="O275" s="212"/>
      <c r="P275" s="213"/>
    </row>
    <row r="276" spans="1:16" s="42" customFormat="1" ht="75" customHeight="1">
      <c r="A276" s="557" t="s">
        <v>408</v>
      </c>
      <c r="B276" s="558"/>
      <c r="C276" s="558"/>
      <c r="D276" s="558"/>
      <c r="E276" s="558"/>
      <c r="F276" s="558"/>
      <c r="G276" s="558"/>
      <c r="H276" s="558"/>
      <c r="I276" s="558"/>
      <c r="J276" s="558"/>
      <c r="K276" s="558"/>
      <c r="L276" s="558"/>
      <c r="M276" s="558"/>
      <c r="N276" s="558"/>
      <c r="O276" s="558"/>
      <c r="P276" s="559"/>
    </row>
    <row r="277" spans="1:16" s="42" customFormat="1" ht="75" customHeight="1">
      <c r="A277" s="115">
        <v>1</v>
      </c>
      <c r="B277" s="347" t="s">
        <v>24</v>
      </c>
      <c r="C277" s="363" t="s">
        <v>405</v>
      </c>
      <c r="D277" s="65" t="s">
        <v>325</v>
      </c>
      <c r="E277" s="65" t="s">
        <v>54</v>
      </c>
      <c r="F277" s="66">
        <v>44040</v>
      </c>
      <c r="G277" s="67" t="s">
        <v>254</v>
      </c>
      <c r="H277" s="68">
        <v>500000</v>
      </c>
      <c r="I277" s="77">
        <v>250000</v>
      </c>
      <c r="J277" s="68">
        <v>500000</v>
      </c>
      <c r="K277" s="68" t="s">
        <v>77</v>
      </c>
      <c r="L277" s="68">
        <v>0</v>
      </c>
      <c r="M277" s="68">
        <v>250000</v>
      </c>
      <c r="N277" s="68">
        <v>250000</v>
      </c>
      <c r="O277" s="68">
        <v>0</v>
      </c>
      <c r="P277" s="65" t="s">
        <v>2202</v>
      </c>
    </row>
    <row r="278" spans="1:16" s="42" customFormat="1" ht="75" customHeight="1">
      <c r="A278" s="115">
        <v>2</v>
      </c>
      <c r="B278" s="347" t="s">
        <v>24</v>
      </c>
      <c r="C278" s="363" t="s">
        <v>2203</v>
      </c>
      <c r="D278" s="65" t="s">
        <v>325</v>
      </c>
      <c r="E278" s="65" t="s">
        <v>54</v>
      </c>
      <c r="F278" s="65">
        <v>44972</v>
      </c>
      <c r="G278" s="115">
        <v>44981</v>
      </c>
      <c r="H278" s="68">
        <v>472000</v>
      </c>
      <c r="I278" s="77">
        <v>0</v>
      </c>
      <c r="J278" s="68">
        <v>472000</v>
      </c>
      <c r="K278" s="68" t="s">
        <v>77</v>
      </c>
      <c r="L278" s="68">
        <v>472000</v>
      </c>
      <c r="M278" s="68">
        <v>0</v>
      </c>
      <c r="N278" s="68">
        <v>0</v>
      </c>
      <c r="O278" s="68">
        <v>0</v>
      </c>
      <c r="P278" s="65" t="s">
        <v>2204</v>
      </c>
    </row>
    <row r="279" spans="1:16" s="42" customFormat="1" ht="75" customHeight="1">
      <c r="A279" s="115">
        <v>3</v>
      </c>
      <c r="B279" s="347" t="s">
        <v>24</v>
      </c>
      <c r="C279" s="363" t="s">
        <v>2205</v>
      </c>
      <c r="D279" s="65" t="s">
        <v>325</v>
      </c>
      <c r="E279" s="65" t="s">
        <v>54</v>
      </c>
      <c r="F279" s="65">
        <v>44930</v>
      </c>
      <c r="G279" s="115">
        <v>44964</v>
      </c>
      <c r="H279" s="68">
        <v>820100</v>
      </c>
      <c r="I279" s="76">
        <v>0</v>
      </c>
      <c r="J279" s="68">
        <v>820100</v>
      </c>
      <c r="K279" s="68" t="s">
        <v>77</v>
      </c>
      <c r="L279" s="68">
        <v>820100</v>
      </c>
      <c r="M279" s="68">
        <v>0</v>
      </c>
      <c r="N279" s="68">
        <v>0</v>
      </c>
      <c r="O279" s="68">
        <v>0</v>
      </c>
      <c r="P279" s="65" t="s">
        <v>2204</v>
      </c>
    </row>
    <row r="280" spans="1:16" s="42" customFormat="1" ht="75" customHeight="1">
      <c r="A280" s="115">
        <v>4</v>
      </c>
      <c r="B280" s="347" t="s">
        <v>24</v>
      </c>
      <c r="C280" s="363" t="s">
        <v>2206</v>
      </c>
      <c r="D280" s="65" t="s">
        <v>325</v>
      </c>
      <c r="E280" s="65" t="s">
        <v>54</v>
      </c>
      <c r="F280" s="65">
        <v>44938</v>
      </c>
      <c r="G280" s="115">
        <v>45006</v>
      </c>
      <c r="H280" s="68">
        <v>424800</v>
      </c>
      <c r="I280" s="76">
        <v>0</v>
      </c>
      <c r="J280" s="68">
        <v>424800</v>
      </c>
      <c r="K280" s="68" t="s">
        <v>77</v>
      </c>
      <c r="L280" s="68">
        <v>0</v>
      </c>
      <c r="M280" s="68">
        <v>424800</v>
      </c>
      <c r="N280" s="68">
        <v>0</v>
      </c>
      <c r="O280" s="68">
        <v>0</v>
      </c>
      <c r="P280" s="65" t="s">
        <v>254</v>
      </c>
    </row>
    <row r="281" spans="1:16" s="97" customFormat="1" ht="93.75">
      <c r="A281" s="115">
        <v>5</v>
      </c>
      <c r="B281" s="347" t="s">
        <v>24</v>
      </c>
      <c r="C281" s="494" t="s">
        <v>2207</v>
      </c>
      <c r="D281" s="195" t="s">
        <v>325</v>
      </c>
      <c r="E281" s="137" t="s">
        <v>54</v>
      </c>
      <c r="F281" s="214">
        <v>45035</v>
      </c>
      <c r="G281" s="214" t="s">
        <v>254</v>
      </c>
      <c r="H281" s="136">
        <v>1675600</v>
      </c>
      <c r="I281" s="136">
        <v>0</v>
      </c>
      <c r="J281" s="136">
        <v>1675600</v>
      </c>
      <c r="K281" s="136" t="s">
        <v>77</v>
      </c>
      <c r="L281" s="136">
        <v>0</v>
      </c>
      <c r="M281" s="136">
        <v>837800</v>
      </c>
      <c r="N281" s="136">
        <v>837800</v>
      </c>
      <c r="O281" s="136">
        <v>0</v>
      </c>
      <c r="P281" s="92" t="s">
        <v>254</v>
      </c>
    </row>
    <row r="282" spans="1:16" s="44" customFormat="1" ht="93.75">
      <c r="A282" s="115">
        <v>6</v>
      </c>
      <c r="B282" s="347" t="s">
        <v>24</v>
      </c>
      <c r="C282" s="363" t="s">
        <v>2208</v>
      </c>
      <c r="D282" s="65" t="s">
        <v>325</v>
      </c>
      <c r="E282" s="65" t="s">
        <v>54</v>
      </c>
      <c r="F282" s="66">
        <v>45035</v>
      </c>
      <c r="G282" s="115" t="s">
        <v>254</v>
      </c>
      <c r="H282" s="68">
        <v>938100</v>
      </c>
      <c r="I282" s="73">
        <v>0</v>
      </c>
      <c r="J282" s="68">
        <v>938100</v>
      </c>
      <c r="K282" s="73" t="s">
        <v>77</v>
      </c>
      <c r="L282" s="73">
        <v>0</v>
      </c>
      <c r="M282" s="68">
        <v>469050</v>
      </c>
      <c r="N282" s="68">
        <v>469050</v>
      </c>
      <c r="O282" s="73">
        <v>0</v>
      </c>
      <c r="P282" s="65" t="s">
        <v>254</v>
      </c>
    </row>
    <row r="283" spans="1:16" s="44" customFormat="1" ht="56.25">
      <c r="A283" s="115">
        <v>7</v>
      </c>
      <c r="B283" s="347" t="s">
        <v>24</v>
      </c>
      <c r="C283" s="363" t="s">
        <v>2209</v>
      </c>
      <c r="D283" s="65" t="s">
        <v>325</v>
      </c>
      <c r="E283" s="65" t="s">
        <v>54</v>
      </c>
      <c r="F283" s="65">
        <v>2023</v>
      </c>
      <c r="G283" s="115" t="s">
        <v>77</v>
      </c>
      <c r="H283" s="68">
        <v>1534000</v>
      </c>
      <c r="I283" s="73">
        <v>0</v>
      </c>
      <c r="J283" s="68">
        <v>0</v>
      </c>
      <c r="K283" s="68" t="s">
        <v>77</v>
      </c>
      <c r="L283" s="73">
        <v>0</v>
      </c>
      <c r="M283" s="68">
        <v>0</v>
      </c>
      <c r="N283" s="68">
        <v>0</v>
      </c>
      <c r="O283" s="68">
        <v>0</v>
      </c>
      <c r="P283" s="75" t="s">
        <v>406</v>
      </c>
    </row>
    <row r="284" spans="1:16" s="44" customFormat="1" ht="75">
      <c r="A284" s="115">
        <v>8</v>
      </c>
      <c r="B284" s="347" t="s">
        <v>24</v>
      </c>
      <c r="C284" s="363" t="s">
        <v>2210</v>
      </c>
      <c r="D284" s="65" t="s">
        <v>325</v>
      </c>
      <c r="E284" s="65" t="s">
        <v>54</v>
      </c>
      <c r="F284" s="65">
        <v>2023</v>
      </c>
      <c r="G284" s="115" t="s">
        <v>77</v>
      </c>
      <c r="H284" s="68">
        <v>472000</v>
      </c>
      <c r="I284" s="73">
        <v>0</v>
      </c>
      <c r="J284" s="68">
        <v>0</v>
      </c>
      <c r="K284" s="68" t="s">
        <v>77</v>
      </c>
      <c r="L284" s="73">
        <v>0</v>
      </c>
      <c r="M284" s="68">
        <v>0</v>
      </c>
      <c r="N284" s="68">
        <v>0</v>
      </c>
      <c r="O284" s="68">
        <v>0</v>
      </c>
      <c r="P284" s="75" t="s">
        <v>407</v>
      </c>
    </row>
    <row r="285" spans="1:16" s="44" customFormat="1" ht="56.25">
      <c r="A285" s="115">
        <v>9</v>
      </c>
      <c r="B285" s="347" t="s">
        <v>24</v>
      </c>
      <c r="C285" s="363" t="s">
        <v>2211</v>
      </c>
      <c r="D285" s="65" t="s">
        <v>325</v>
      </c>
      <c r="E285" s="65" t="s">
        <v>54</v>
      </c>
      <c r="F285" s="65">
        <v>2023</v>
      </c>
      <c r="G285" s="115" t="s">
        <v>77</v>
      </c>
      <c r="H285" s="68">
        <v>1711000</v>
      </c>
      <c r="I285" s="73">
        <v>0</v>
      </c>
      <c r="J285" s="68">
        <v>0</v>
      </c>
      <c r="K285" s="73" t="s">
        <v>77</v>
      </c>
      <c r="L285" s="73">
        <v>0</v>
      </c>
      <c r="M285" s="73">
        <v>0</v>
      </c>
      <c r="N285" s="73">
        <v>0</v>
      </c>
      <c r="O285" s="73">
        <v>0</v>
      </c>
      <c r="P285" s="75" t="s">
        <v>407</v>
      </c>
    </row>
    <row r="286" spans="1:16" s="44" customFormat="1" ht="75">
      <c r="A286" s="115">
        <v>10</v>
      </c>
      <c r="B286" s="347" t="s">
        <v>24</v>
      </c>
      <c r="C286" s="363" t="s">
        <v>2212</v>
      </c>
      <c r="D286" s="65" t="s">
        <v>325</v>
      </c>
      <c r="E286" s="65" t="s">
        <v>54</v>
      </c>
      <c r="F286" s="65">
        <v>2023</v>
      </c>
      <c r="G286" s="115" t="s">
        <v>77</v>
      </c>
      <c r="H286" s="68">
        <v>1652000</v>
      </c>
      <c r="I286" s="73">
        <v>0</v>
      </c>
      <c r="J286" s="68">
        <v>0</v>
      </c>
      <c r="K286" s="73" t="s">
        <v>77</v>
      </c>
      <c r="L286" s="73">
        <v>0</v>
      </c>
      <c r="M286" s="73">
        <v>0</v>
      </c>
      <c r="N286" s="73">
        <v>0</v>
      </c>
      <c r="O286" s="73">
        <v>0</v>
      </c>
      <c r="P286" s="75" t="s">
        <v>407</v>
      </c>
    </row>
    <row r="287" spans="1:16" s="44" customFormat="1" ht="56.25">
      <c r="A287" s="115">
        <v>11</v>
      </c>
      <c r="B287" s="347" t="s">
        <v>24</v>
      </c>
      <c r="C287" s="363" t="s">
        <v>2213</v>
      </c>
      <c r="D287" s="65" t="s">
        <v>325</v>
      </c>
      <c r="E287" s="65" t="s">
        <v>54</v>
      </c>
      <c r="F287" s="65">
        <v>2023</v>
      </c>
      <c r="G287" s="115" t="s">
        <v>77</v>
      </c>
      <c r="H287" s="68">
        <v>1652000</v>
      </c>
      <c r="I287" s="73">
        <v>0</v>
      </c>
      <c r="J287" s="68">
        <v>0</v>
      </c>
      <c r="K287" s="73" t="s">
        <v>77</v>
      </c>
      <c r="L287" s="73">
        <v>0</v>
      </c>
      <c r="M287" s="73">
        <v>0</v>
      </c>
      <c r="N287" s="73">
        <v>0</v>
      </c>
      <c r="O287" s="73">
        <v>0</v>
      </c>
      <c r="P287" s="75" t="s">
        <v>407</v>
      </c>
    </row>
    <row r="288" spans="1:16" s="44" customFormat="1" ht="45" customHeight="1">
      <c r="A288" s="115">
        <v>12</v>
      </c>
      <c r="B288" s="347" t="s">
        <v>24</v>
      </c>
      <c r="C288" s="363" t="s">
        <v>2214</v>
      </c>
      <c r="D288" s="65" t="s">
        <v>325</v>
      </c>
      <c r="E288" s="65" t="s">
        <v>2215</v>
      </c>
      <c r="F288" s="65">
        <v>44854</v>
      </c>
      <c r="G288" s="115">
        <v>45253</v>
      </c>
      <c r="H288" s="68">
        <v>70970355</v>
      </c>
      <c r="I288" s="73">
        <v>0</v>
      </c>
      <c r="J288" s="68">
        <v>70970355</v>
      </c>
      <c r="K288" s="73" t="s">
        <v>77</v>
      </c>
      <c r="L288" s="73">
        <v>30037228.890000001</v>
      </c>
      <c r="M288" s="73">
        <v>13644375.369999999</v>
      </c>
      <c r="N288" s="73">
        <v>13644375.369999999</v>
      </c>
      <c r="O288" s="73">
        <v>13644375.369999999</v>
      </c>
      <c r="P288" s="75" t="s">
        <v>254</v>
      </c>
    </row>
    <row r="289" spans="1:16" s="44" customFormat="1" ht="45" customHeight="1">
      <c r="A289" s="115">
        <v>13</v>
      </c>
      <c r="B289" s="347" t="s">
        <v>24</v>
      </c>
      <c r="C289" s="495" t="s">
        <v>2216</v>
      </c>
      <c r="D289" s="69" t="s">
        <v>325</v>
      </c>
      <c r="E289" s="65" t="s">
        <v>2217</v>
      </c>
      <c r="F289" s="215">
        <v>44927</v>
      </c>
      <c r="G289" s="215">
        <v>45291</v>
      </c>
      <c r="H289" s="136">
        <v>38521850</v>
      </c>
      <c r="I289" s="136">
        <v>0</v>
      </c>
      <c r="J289" s="68">
        <v>38521850</v>
      </c>
      <c r="K289" s="68" t="s">
        <v>77</v>
      </c>
      <c r="L289" s="68">
        <v>10052100</v>
      </c>
      <c r="M289" s="68">
        <v>9489916.666666666</v>
      </c>
      <c r="N289" s="68">
        <v>9489916.666666666</v>
      </c>
      <c r="O289" s="68">
        <v>9489916.666666666</v>
      </c>
      <c r="P289" s="75" t="s">
        <v>254</v>
      </c>
    </row>
    <row r="290" spans="1:16" s="44" customFormat="1" ht="69.95" customHeight="1">
      <c r="A290" s="115">
        <v>14</v>
      </c>
      <c r="B290" s="347" t="s">
        <v>24</v>
      </c>
      <c r="C290" s="495" t="s">
        <v>2218</v>
      </c>
      <c r="D290" s="69" t="s">
        <v>325</v>
      </c>
      <c r="E290" s="65" t="s">
        <v>2215</v>
      </c>
      <c r="F290" s="215">
        <v>45079</v>
      </c>
      <c r="G290" s="215">
        <v>45262</v>
      </c>
      <c r="H290" s="136">
        <v>199668730</v>
      </c>
      <c r="I290" s="136">
        <v>0</v>
      </c>
      <c r="J290" s="68">
        <v>199668730</v>
      </c>
      <c r="K290" s="68" t="s">
        <v>77</v>
      </c>
      <c r="L290" s="68">
        <v>54985979.530000001</v>
      </c>
      <c r="M290" s="68">
        <v>48227583.490000002</v>
      </c>
      <c r="N290" s="68">
        <v>48227583.490000002</v>
      </c>
      <c r="O290" s="68">
        <v>48227583.490000002</v>
      </c>
      <c r="P290" s="75" t="s">
        <v>254</v>
      </c>
    </row>
    <row r="291" spans="1:16" s="44" customFormat="1" ht="69.95" customHeight="1">
      <c r="A291" s="115">
        <v>15</v>
      </c>
      <c r="B291" s="347" t="s">
        <v>24</v>
      </c>
      <c r="C291" s="495" t="s">
        <v>2219</v>
      </c>
      <c r="D291" s="69" t="s">
        <v>325</v>
      </c>
      <c r="E291" s="65" t="s">
        <v>2220</v>
      </c>
      <c r="F291" s="215">
        <v>44958</v>
      </c>
      <c r="G291" s="215">
        <v>45258</v>
      </c>
      <c r="H291" s="136">
        <v>175683500</v>
      </c>
      <c r="I291" s="136">
        <v>0</v>
      </c>
      <c r="J291" s="68">
        <v>175683500</v>
      </c>
      <c r="K291" s="68" t="s">
        <v>77</v>
      </c>
      <c r="L291" s="68">
        <v>36712173.469999999</v>
      </c>
      <c r="M291" s="68">
        <v>46323775.509999998</v>
      </c>
      <c r="N291" s="68">
        <v>46323775.509999998</v>
      </c>
      <c r="O291" s="68">
        <v>46323775.509999998</v>
      </c>
      <c r="P291" s="75" t="s">
        <v>254</v>
      </c>
    </row>
    <row r="292" spans="1:16" s="44" customFormat="1" ht="75" customHeight="1">
      <c r="A292" s="115">
        <v>16</v>
      </c>
      <c r="B292" s="347" t="s">
        <v>24</v>
      </c>
      <c r="C292" s="495" t="s">
        <v>2221</v>
      </c>
      <c r="D292" s="69" t="s">
        <v>325</v>
      </c>
      <c r="E292" s="65" t="s">
        <v>2220</v>
      </c>
      <c r="F292" s="215">
        <v>45001</v>
      </c>
      <c r="G292" s="215">
        <v>45240</v>
      </c>
      <c r="H292" s="136">
        <v>5361404</v>
      </c>
      <c r="I292" s="73">
        <v>0</v>
      </c>
      <c r="J292" s="68">
        <v>5361404</v>
      </c>
      <c r="K292" s="68" t="s">
        <v>77</v>
      </c>
      <c r="L292" s="68">
        <v>0</v>
      </c>
      <c r="M292" s="68">
        <v>1787134.6666666667</v>
      </c>
      <c r="N292" s="68">
        <v>1787134.6666666667</v>
      </c>
      <c r="O292" s="68">
        <v>1787134.6666666667</v>
      </c>
      <c r="P292" s="96" t="s">
        <v>254</v>
      </c>
    </row>
    <row r="293" spans="1:16" s="44" customFormat="1" ht="81" customHeight="1">
      <c r="A293" s="115">
        <v>17</v>
      </c>
      <c r="B293" s="347" t="s">
        <v>24</v>
      </c>
      <c r="C293" s="495" t="s">
        <v>2222</v>
      </c>
      <c r="D293" s="69" t="s">
        <v>325</v>
      </c>
      <c r="E293" s="65" t="s">
        <v>2215</v>
      </c>
      <c r="F293" s="215">
        <v>44953</v>
      </c>
      <c r="G293" s="215">
        <v>45132</v>
      </c>
      <c r="H293" s="136">
        <v>5737634</v>
      </c>
      <c r="I293" s="73">
        <v>0</v>
      </c>
      <c r="J293" s="68">
        <v>5737634</v>
      </c>
      <c r="K293" s="68" t="s">
        <v>77</v>
      </c>
      <c r="L293" s="68">
        <v>3427346.79</v>
      </c>
      <c r="M293" s="68">
        <v>770095.73666666669</v>
      </c>
      <c r="N293" s="68">
        <v>770095.73666666669</v>
      </c>
      <c r="O293" s="68">
        <v>770095.73666666669</v>
      </c>
      <c r="P293" s="96" t="s">
        <v>254</v>
      </c>
    </row>
    <row r="294" spans="1:16" s="44" customFormat="1" ht="66" customHeight="1">
      <c r="A294" s="323">
        <v>18</v>
      </c>
      <c r="B294" s="347" t="s">
        <v>24</v>
      </c>
      <c r="C294" s="495" t="s">
        <v>2223</v>
      </c>
      <c r="D294" s="69" t="s">
        <v>325</v>
      </c>
      <c r="E294" s="65" t="s">
        <v>2215</v>
      </c>
      <c r="F294" s="215">
        <v>44452</v>
      </c>
      <c r="G294" s="215">
        <v>44868</v>
      </c>
      <c r="H294" s="136">
        <v>75991139.019999996</v>
      </c>
      <c r="I294" s="73">
        <v>27616078.100000001</v>
      </c>
      <c r="J294" s="68">
        <v>48375060.919999994</v>
      </c>
      <c r="K294" s="68" t="s">
        <v>77</v>
      </c>
      <c r="L294" s="68">
        <v>48375060.920000002</v>
      </c>
      <c r="M294" s="68">
        <v>0</v>
      </c>
      <c r="N294" s="68">
        <v>0</v>
      </c>
      <c r="O294" s="68">
        <v>0</v>
      </c>
      <c r="P294" s="96" t="s">
        <v>548</v>
      </c>
    </row>
    <row r="295" spans="1:16" s="44" customFormat="1" ht="44.25" customHeight="1">
      <c r="A295" s="323">
        <v>19</v>
      </c>
      <c r="B295" s="347" t="s">
        <v>24</v>
      </c>
      <c r="C295" s="495" t="s">
        <v>2224</v>
      </c>
      <c r="D295" s="69" t="s">
        <v>325</v>
      </c>
      <c r="E295" s="65" t="s">
        <v>2217</v>
      </c>
      <c r="F295" s="215">
        <v>44562</v>
      </c>
      <c r="G295" s="215">
        <v>44926</v>
      </c>
      <c r="H295" s="136">
        <v>12499156</v>
      </c>
      <c r="I295" s="73">
        <v>12209351</v>
      </c>
      <c r="J295" s="68">
        <v>289805</v>
      </c>
      <c r="K295" s="68" t="s">
        <v>77</v>
      </c>
      <c r="L295" s="68">
        <v>289805</v>
      </c>
      <c r="M295" s="68">
        <v>0</v>
      </c>
      <c r="N295" s="68">
        <v>0</v>
      </c>
      <c r="O295" s="68">
        <v>0</v>
      </c>
      <c r="P295" s="96" t="s">
        <v>548</v>
      </c>
    </row>
    <row r="296" spans="1:16" s="44" customFormat="1" ht="69.95" customHeight="1">
      <c r="A296" s="323">
        <v>20</v>
      </c>
      <c r="B296" s="347" t="s">
        <v>24</v>
      </c>
      <c r="C296" s="495" t="s">
        <v>2225</v>
      </c>
      <c r="D296" s="69" t="s">
        <v>325</v>
      </c>
      <c r="E296" s="65" t="s">
        <v>2215</v>
      </c>
      <c r="F296" s="215">
        <v>44657</v>
      </c>
      <c r="G296" s="215">
        <v>45257</v>
      </c>
      <c r="H296" s="136">
        <v>139645162.72999999</v>
      </c>
      <c r="I296" s="73">
        <v>125443848.48</v>
      </c>
      <c r="J296" s="68">
        <v>14201314.249999985</v>
      </c>
      <c r="K296" s="68"/>
      <c r="L296" s="68">
        <v>14201314.249999985</v>
      </c>
      <c r="M296" s="68">
        <v>0</v>
      </c>
      <c r="N296" s="68">
        <v>0</v>
      </c>
      <c r="O296" s="68">
        <v>0</v>
      </c>
      <c r="P296" s="96" t="s">
        <v>548</v>
      </c>
    </row>
    <row r="297" spans="1:16" s="44" customFormat="1" ht="69.95" customHeight="1">
      <c r="A297" s="323">
        <v>21</v>
      </c>
      <c r="B297" s="347" t="s">
        <v>24</v>
      </c>
      <c r="C297" s="495" t="s">
        <v>2226</v>
      </c>
      <c r="D297" s="69" t="s">
        <v>325</v>
      </c>
      <c r="E297" s="65" t="s">
        <v>2227</v>
      </c>
      <c r="F297" s="215">
        <v>44643</v>
      </c>
      <c r="G297" s="215">
        <v>44672</v>
      </c>
      <c r="H297" s="136">
        <v>60000.002799999995</v>
      </c>
      <c r="I297" s="73">
        <v>0</v>
      </c>
      <c r="J297" s="68">
        <v>60000.002799999995</v>
      </c>
      <c r="K297" s="68" t="s">
        <v>77</v>
      </c>
      <c r="L297" s="68">
        <v>60000.002799999995</v>
      </c>
      <c r="M297" s="68" t="s">
        <v>77</v>
      </c>
      <c r="N297" s="68" t="s">
        <v>77</v>
      </c>
      <c r="O297" s="68" t="s">
        <v>77</v>
      </c>
      <c r="P297" s="96" t="s">
        <v>2228</v>
      </c>
    </row>
    <row r="298" spans="1:16" s="44" customFormat="1" ht="69.95" customHeight="1">
      <c r="A298" s="323">
        <v>22</v>
      </c>
      <c r="B298" s="347" t="s">
        <v>24</v>
      </c>
      <c r="C298" s="495" t="s">
        <v>2229</v>
      </c>
      <c r="D298" s="69" t="s">
        <v>325</v>
      </c>
      <c r="E298" s="65" t="s">
        <v>2215</v>
      </c>
      <c r="F298" s="215">
        <v>44592</v>
      </c>
      <c r="G298" s="215">
        <v>44892</v>
      </c>
      <c r="H298" s="136">
        <v>3693494.4</v>
      </c>
      <c r="I298" s="73">
        <v>2083335.1939999999</v>
      </c>
      <c r="J298" s="68">
        <v>1610159.206</v>
      </c>
      <c r="K298" s="68" t="s">
        <v>77</v>
      </c>
      <c r="L298" s="68" t="s">
        <v>77</v>
      </c>
      <c r="M298" s="68">
        <v>1610159.206</v>
      </c>
      <c r="N298" s="68" t="s">
        <v>77</v>
      </c>
      <c r="O298" s="68" t="s">
        <v>77</v>
      </c>
      <c r="P298" s="96" t="s">
        <v>2230</v>
      </c>
    </row>
    <row r="299" spans="1:16" s="44" customFormat="1" ht="69.95" customHeight="1">
      <c r="A299" s="323">
        <v>23</v>
      </c>
      <c r="B299" s="347" t="s">
        <v>24</v>
      </c>
      <c r="C299" s="495" t="s">
        <v>2231</v>
      </c>
      <c r="D299" s="69" t="s">
        <v>325</v>
      </c>
      <c r="E299" s="65" t="s">
        <v>2232</v>
      </c>
      <c r="F299" s="215">
        <v>44778</v>
      </c>
      <c r="G299" s="215">
        <v>44957</v>
      </c>
      <c r="H299" s="136">
        <v>413000</v>
      </c>
      <c r="I299" s="73">
        <v>354000</v>
      </c>
      <c r="J299" s="68">
        <v>59000</v>
      </c>
      <c r="K299" s="68" t="s">
        <v>77</v>
      </c>
      <c r="L299" s="68">
        <v>59000</v>
      </c>
      <c r="M299" s="68" t="s">
        <v>77</v>
      </c>
      <c r="N299" s="68" t="s">
        <v>77</v>
      </c>
      <c r="O299" s="68" t="s">
        <v>77</v>
      </c>
      <c r="P299" s="96" t="s">
        <v>2230</v>
      </c>
    </row>
    <row r="300" spans="1:16" s="44" customFormat="1" ht="69.95" customHeight="1">
      <c r="A300" s="323">
        <v>24</v>
      </c>
      <c r="B300" s="347" t="s">
        <v>24</v>
      </c>
      <c r="C300" s="495" t="s">
        <v>2233</v>
      </c>
      <c r="D300" s="69" t="s">
        <v>325</v>
      </c>
      <c r="E300" s="65" t="s">
        <v>2232</v>
      </c>
      <c r="F300" s="215">
        <v>44999</v>
      </c>
      <c r="G300" s="215">
        <v>45148</v>
      </c>
      <c r="H300" s="136">
        <v>354000</v>
      </c>
      <c r="I300" s="73">
        <v>0</v>
      </c>
      <c r="J300" s="68">
        <v>354000</v>
      </c>
      <c r="K300" s="68" t="s">
        <v>77</v>
      </c>
      <c r="L300" s="68" t="s">
        <v>77</v>
      </c>
      <c r="M300" s="68">
        <v>141600</v>
      </c>
      <c r="N300" s="68">
        <v>212400</v>
      </c>
      <c r="O300" s="68" t="s">
        <v>77</v>
      </c>
      <c r="P300" s="96" t="s">
        <v>2234</v>
      </c>
    </row>
    <row r="301" spans="1:16" s="44" customFormat="1" ht="69.95" customHeight="1">
      <c r="A301" s="323">
        <v>25</v>
      </c>
      <c r="B301" s="347" t="s">
        <v>24</v>
      </c>
      <c r="C301" s="495" t="s">
        <v>2235</v>
      </c>
      <c r="D301" s="69" t="s">
        <v>325</v>
      </c>
      <c r="E301" s="65" t="s">
        <v>54</v>
      </c>
      <c r="F301" s="215" t="s">
        <v>77</v>
      </c>
      <c r="G301" s="215" t="s">
        <v>77</v>
      </c>
      <c r="H301" s="136" t="s">
        <v>77</v>
      </c>
      <c r="I301" s="73" t="s">
        <v>77</v>
      </c>
      <c r="J301" s="68" t="s">
        <v>77</v>
      </c>
      <c r="K301" s="68" t="s">
        <v>77</v>
      </c>
      <c r="L301" s="68" t="s">
        <v>77</v>
      </c>
      <c r="M301" s="68" t="s">
        <v>77</v>
      </c>
      <c r="N301" s="68" t="s">
        <v>77</v>
      </c>
      <c r="O301" s="68" t="s">
        <v>77</v>
      </c>
      <c r="P301" s="96" t="s">
        <v>2236</v>
      </c>
    </row>
    <row r="302" spans="1:16" s="44" customFormat="1" ht="69.95" customHeight="1">
      <c r="A302" s="323">
        <v>26</v>
      </c>
      <c r="B302" s="347" t="s">
        <v>24</v>
      </c>
      <c r="C302" s="495" t="s">
        <v>2237</v>
      </c>
      <c r="D302" s="69" t="s">
        <v>325</v>
      </c>
      <c r="E302" s="65" t="s">
        <v>2238</v>
      </c>
      <c r="F302" s="215">
        <v>44854</v>
      </c>
      <c r="G302" s="215">
        <v>45253</v>
      </c>
      <c r="H302" s="136">
        <v>84682944.496000007</v>
      </c>
      <c r="I302" s="73">
        <v>9047563.25</v>
      </c>
      <c r="J302" s="68">
        <v>75635381.25</v>
      </c>
      <c r="K302" s="68"/>
      <c r="L302" s="68">
        <v>52559281.939999998</v>
      </c>
      <c r="M302" s="68">
        <v>10707887.52</v>
      </c>
      <c r="N302" s="68">
        <v>10707887.52</v>
      </c>
      <c r="O302" s="68">
        <v>10707887.52</v>
      </c>
      <c r="P302" s="75" t="s">
        <v>254</v>
      </c>
    </row>
    <row r="303" spans="1:16" s="44" customFormat="1" ht="69.95" customHeight="1">
      <c r="A303" s="565" t="s">
        <v>20</v>
      </c>
      <c r="B303" s="565"/>
      <c r="C303" s="565"/>
      <c r="D303" s="565"/>
      <c r="E303" s="565"/>
      <c r="F303" s="565"/>
      <c r="G303" s="565"/>
      <c r="H303" s="80">
        <f t="shared" ref="H303:O303" si="17">SUM(H277:H302)</f>
        <v>825133969.64880002</v>
      </c>
      <c r="I303" s="59">
        <f t="shared" si="17"/>
        <v>177004176.02400002</v>
      </c>
      <c r="J303" s="80">
        <f t="shared" si="17"/>
        <v>641358793.62879992</v>
      </c>
      <c r="K303" s="80">
        <f t="shared" si="17"/>
        <v>0</v>
      </c>
      <c r="L303" s="80">
        <f t="shared" si="17"/>
        <v>252051390.79280001</v>
      </c>
      <c r="M303" s="80">
        <f t="shared" si="17"/>
        <v>134684178.16600001</v>
      </c>
      <c r="N303" s="80">
        <f t="shared" si="17"/>
        <v>132720018.95999999</v>
      </c>
      <c r="O303" s="80">
        <f t="shared" si="17"/>
        <v>130950768.95999999</v>
      </c>
      <c r="P303" s="80"/>
    </row>
    <row r="304" spans="1:16" s="44" customFormat="1" ht="69.95" customHeight="1">
      <c r="A304" s="196"/>
      <c r="B304" s="197"/>
      <c r="C304" s="198"/>
      <c r="D304" s="199"/>
      <c r="E304" s="199"/>
      <c r="F304" s="200"/>
      <c r="G304" s="200"/>
      <c r="H304" s="201"/>
      <c r="I304" s="202"/>
      <c r="J304" s="201"/>
      <c r="K304" s="202"/>
      <c r="L304" s="203"/>
      <c r="M304" s="203"/>
      <c r="N304" s="203"/>
      <c r="O304" s="203"/>
      <c r="P304" s="204"/>
    </row>
    <row r="305" spans="1:16" s="44" customFormat="1" ht="69.95" customHeight="1">
      <c r="A305" s="557" t="s">
        <v>1977</v>
      </c>
      <c r="B305" s="558"/>
      <c r="C305" s="558"/>
      <c r="D305" s="558"/>
      <c r="E305" s="558"/>
      <c r="F305" s="558"/>
      <c r="G305" s="558"/>
      <c r="H305" s="558"/>
      <c r="I305" s="558"/>
      <c r="J305" s="558"/>
      <c r="K305" s="558"/>
      <c r="L305" s="558"/>
      <c r="M305" s="558"/>
      <c r="N305" s="558"/>
      <c r="O305" s="558"/>
      <c r="P305" s="559"/>
    </row>
    <row r="306" spans="1:16" s="44" customFormat="1" ht="69.95" customHeight="1">
      <c r="A306" s="115">
        <v>1</v>
      </c>
      <c r="B306" s="347" t="s">
        <v>24</v>
      </c>
      <c r="C306" s="496" t="s">
        <v>2487</v>
      </c>
      <c r="D306" s="65" t="s">
        <v>330</v>
      </c>
      <c r="E306" s="115" t="s">
        <v>2488</v>
      </c>
      <c r="F306" s="219">
        <v>44931</v>
      </c>
      <c r="G306" s="219">
        <v>45280</v>
      </c>
      <c r="H306" s="221">
        <v>13298305</v>
      </c>
      <c r="I306" s="222"/>
      <c r="J306" s="221">
        <v>2023</v>
      </c>
      <c r="K306" s="68"/>
      <c r="L306" s="222">
        <v>2188135</v>
      </c>
      <c r="M306" s="73">
        <v>3703390</v>
      </c>
      <c r="N306" s="73">
        <v>3703390</v>
      </c>
      <c r="O306" s="73">
        <v>3703390</v>
      </c>
      <c r="P306" s="216" t="s">
        <v>77</v>
      </c>
    </row>
    <row r="307" spans="1:16" s="44" customFormat="1" ht="69.95" customHeight="1">
      <c r="A307" s="115">
        <v>2</v>
      </c>
      <c r="B307" s="347" t="s">
        <v>24</v>
      </c>
      <c r="C307" s="496" t="s">
        <v>2489</v>
      </c>
      <c r="D307" s="65" t="s">
        <v>330</v>
      </c>
      <c r="E307" s="115" t="s">
        <v>2036</v>
      </c>
      <c r="F307" s="220">
        <v>44939</v>
      </c>
      <c r="G307" s="219">
        <v>45288</v>
      </c>
      <c r="H307" s="221">
        <v>20416690.399999999</v>
      </c>
      <c r="I307" s="222"/>
      <c r="J307" s="221">
        <v>2023</v>
      </c>
      <c r="K307" s="68"/>
      <c r="L307" s="68">
        <v>2664498.88</v>
      </c>
      <c r="M307" s="73">
        <v>5917397.1733333329</v>
      </c>
      <c r="N307" s="73">
        <v>5917397.1699999999</v>
      </c>
      <c r="O307" s="73">
        <v>5917397.1699999999</v>
      </c>
      <c r="P307" s="216" t="s">
        <v>77</v>
      </c>
    </row>
    <row r="308" spans="1:16" s="44" customFormat="1" ht="69.95" customHeight="1">
      <c r="A308" s="115">
        <v>3</v>
      </c>
      <c r="B308" s="347" t="s">
        <v>24</v>
      </c>
      <c r="C308" s="496" t="s">
        <v>2490</v>
      </c>
      <c r="D308" s="65" t="s">
        <v>330</v>
      </c>
      <c r="E308" s="115" t="s">
        <v>2491</v>
      </c>
      <c r="F308" s="220">
        <v>44967</v>
      </c>
      <c r="G308" s="220">
        <v>45286</v>
      </c>
      <c r="H308" s="221">
        <v>38669415.969999999</v>
      </c>
      <c r="I308" s="73"/>
      <c r="J308" s="221">
        <v>2023</v>
      </c>
      <c r="K308" s="68"/>
      <c r="L308" s="68">
        <v>13102317.09</v>
      </c>
      <c r="M308" s="73">
        <v>8522366.293333333</v>
      </c>
      <c r="N308" s="73">
        <v>8522366.2899999991</v>
      </c>
      <c r="O308" s="73">
        <v>8522366.2899999991</v>
      </c>
      <c r="P308" s="216" t="s">
        <v>77</v>
      </c>
    </row>
    <row r="309" spans="1:16" s="44" customFormat="1" ht="69.95" customHeight="1">
      <c r="A309" s="115">
        <v>4</v>
      </c>
      <c r="B309" s="347" t="s">
        <v>24</v>
      </c>
      <c r="C309" s="496" t="s">
        <v>2492</v>
      </c>
      <c r="D309" s="65" t="s">
        <v>330</v>
      </c>
      <c r="E309" s="115" t="s">
        <v>2491</v>
      </c>
      <c r="F309" s="220">
        <v>44966</v>
      </c>
      <c r="G309" s="219">
        <v>45285</v>
      </c>
      <c r="H309" s="221">
        <v>33995410.234200001</v>
      </c>
      <c r="I309" s="68"/>
      <c r="J309" s="221">
        <v>2023</v>
      </c>
      <c r="K309" s="68"/>
      <c r="L309" s="68">
        <v>8498852.5585500002</v>
      </c>
      <c r="M309" s="73">
        <v>8498852.5600000005</v>
      </c>
      <c r="N309" s="73">
        <v>8498852.5600000005</v>
      </c>
      <c r="O309" s="73">
        <v>8498852.5600000005</v>
      </c>
      <c r="P309" s="216" t="s">
        <v>77</v>
      </c>
    </row>
    <row r="310" spans="1:16" s="44" customFormat="1" ht="69.95" customHeight="1">
      <c r="A310" s="115">
        <v>5</v>
      </c>
      <c r="B310" s="347" t="s">
        <v>24</v>
      </c>
      <c r="C310" s="496" t="s">
        <v>2493</v>
      </c>
      <c r="D310" s="65" t="s">
        <v>330</v>
      </c>
      <c r="E310" s="115" t="s">
        <v>2491</v>
      </c>
      <c r="F310" s="220">
        <v>44972</v>
      </c>
      <c r="G310" s="219">
        <v>45291</v>
      </c>
      <c r="H310" s="221">
        <v>6348901.5</v>
      </c>
      <c r="I310" s="68"/>
      <c r="J310" s="221">
        <v>2023</v>
      </c>
      <c r="K310" s="68"/>
      <c r="L310" s="68">
        <v>2116300.5</v>
      </c>
      <c r="M310" s="73">
        <v>2116300.5</v>
      </c>
      <c r="N310" s="73">
        <v>2116300.5</v>
      </c>
      <c r="O310" s="73">
        <v>2116300.5</v>
      </c>
      <c r="P310" s="216" t="s">
        <v>77</v>
      </c>
    </row>
    <row r="311" spans="1:16" s="44" customFormat="1" ht="69.95" customHeight="1">
      <c r="A311" s="115">
        <v>6</v>
      </c>
      <c r="B311" s="347" t="s">
        <v>24</v>
      </c>
      <c r="C311" s="496" t="s">
        <v>2494</v>
      </c>
      <c r="D311" s="65" t="s">
        <v>330</v>
      </c>
      <c r="E311" s="115" t="s">
        <v>2491</v>
      </c>
      <c r="F311" s="220">
        <v>44965</v>
      </c>
      <c r="G311" s="219">
        <v>45291</v>
      </c>
      <c r="H311" s="221">
        <v>14100646</v>
      </c>
      <c r="I311" s="68"/>
      <c r="J311" s="221">
        <v>2023</v>
      </c>
      <c r="K311" s="68"/>
      <c r="L311" s="68">
        <v>4950835.75</v>
      </c>
      <c r="M311" s="73">
        <v>3049936.75</v>
      </c>
      <c r="N311" s="73">
        <v>3049936.75</v>
      </c>
      <c r="O311" s="73">
        <v>3049936.75</v>
      </c>
      <c r="P311" s="216" t="s">
        <v>77</v>
      </c>
    </row>
    <row r="312" spans="1:16" s="44" customFormat="1" ht="45" customHeight="1">
      <c r="A312" s="115">
        <v>7</v>
      </c>
      <c r="B312" s="347" t="s">
        <v>24</v>
      </c>
      <c r="C312" s="496" t="s">
        <v>2495</v>
      </c>
      <c r="D312" s="65" t="s">
        <v>330</v>
      </c>
      <c r="E312" s="115" t="s">
        <v>2491</v>
      </c>
      <c r="F312" s="220">
        <v>44972</v>
      </c>
      <c r="G312" s="219">
        <v>45291</v>
      </c>
      <c r="H312" s="221">
        <v>5136304</v>
      </c>
      <c r="I312" s="68"/>
      <c r="J312" s="221">
        <v>2023</v>
      </c>
      <c r="K312" s="68"/>
      <c r="L312" s="68">
        <v>0</v>
      </c>
      <c r="M312" s="73">
        <v>1712101.3333333333</v>
      </c>
      <c r="N312" s="73">
        <v>1712101.33</v>
      </c>
      <c r="O312" s="73">
        <v>1712101.33</v>
      </c>
      <c r="P312" s="216" t="s">
        <v>77</v>
      </c>
    </row>
    <row r="313" spans="1:16" s="44" customFormat="1" ht="56.25">
      <c r="A313" s="115">
        <v>8</v>
      </c>
      <c r="B313" s="347" t="s">
        <v>24</v>
      </c>
      <c r="C313" s="496" t="s">
        <v>2496</v>
      </c>
      <c r="D313" s="65" t="s">
        <v>330</v>
      </c>
      <c r="E313" s="115" t="s">
        <v>2491</v>
      </c>
      <c r="F313" s="220">
        <v>44972</v>
      </c>
      <c r="G313" s="219">
        <v>45291</v>
      </c>
      <c r="H313" s="221">
        <v>16610376.199999999</v>
      </c>
      <c r="I313" s="68"/>
      <c r="J313" s="221">
        <v>2023</v>
      </c>
      <c r="K313" s="68"/>
      <c r="L313" s="68">
        <v>2883648.4</v>
      </c>
      <c r="M313" s="73">
        <v>4575575.9333333327</v>
      </c>
      <c r="N313" s="73">
        <v>4575575.93</v>
      </c>
      <c r="O313" s="73">
        <v>4575575.93</v>
      </c>
      <c r="P313" s="216" t="s">
        <v>77</v>
      </c>
    </row>
    <row r="314" spans="1:16" s="42" customFormat="1" ht="75">
      <c r="A314" s="115">
        <v>9</v>
      </c>
      <c r="B314" s="347" t="s">
        <v>24</v>
      </c>
      <c r="C314" s="496" t="s">
        <v>2497</v>
      </c>
      <c r="D314" s="65" t="s">
        <v>330</v>
      </c>
      <c r="E314" s="115" t="s">
        <v>2491</v>
      </c>
      <c r="F314" s="220">
        <v>44966</v>
      </c>
      <c r="G314" s="219">
        <v>45291</v>
      </c>
      <c r="H314" s="221">
        <v>15836927.5</v>
      </c>
      <c r="I314" s="68"/>
      <c r="J314" s="221">
        <v>2023</v>
      </c>
      <c r="K314" s="68"/>
      <c r="L314" s="68">
        <v>3623039.81</v>
      </c>
      <c r="M314" s="73">
        <v>4071295.8966666665</v>
      </c>
      <c r="N314" s="73">
        <v>4071295.9</v>
      </c>
      <c r="O314" s="73">
        <v>4071295.9</v>
      </c>
      <c r="P314" s="216" t="s">
        <v>77</v>
      </c>
    </row>
    <row r="315" spans="1:16" s="42" customFormat="1" ht="93" customHeight="1">
      <c r="A315" s="115">
        <v>10</v>
      </c>
      <c r="B315" s="347" t="s">
        <v>24</v>
      </c>
      <c r="C315" s="496" t="s">
        <v>2498</v>
      </c>
      <c r="D315" s="65" t="s">
        <v>330</v>
      </c>
      <c r="E315" s="115" t="s">
        <v>2491</v>
      </c>
      <c r="F315" s="220">
        <v>44966</v>
      </c>
      <c r="G315" s="219">
        <v>45291</v>
      </c>
      <c r="H315" s="221">
        <v>6643960.5</v>
      </c>
      <c r="I315" s="68"/>
      <c r="J315" s="221">
        <v>2023</v>
      </c>
      <c r="K315" s="68"/>
      <c r="L315" s="68">
        <v>2478091.2999999998</v>
      </c>
      <c r="M315" s="73">
        <v>1388623.0666666667</v>
      </c>
      <c r="N315" s="73">
        <v>1388623.07</v>
      </c>
      <c r="O315" s="73">
        <v>1388623.07</v>
      </c>
      <c r="P315" s="216" t="s">
        <v>77</v>
      </c>
    </row>
    <row r="316" spans="1:16" s="42" customFormat="1" ht="81.75" customHeight="1">
      <c r="A316" s="115">
        <v>11</v>
      </c>
      <c r="B316" s="347" t="s">
        <v>24</v>
      </c>
      <c r="C316" s="496" t="s">
        <v>2499</v>
      </c>
      <c r="D316" s="65" t="s">
        <v>330</v>
      </c>
      <c r="E316" s="220" t="s">
        <v>2491</v>
      </c>
      <c r="F316" s="220">
        <v>44970</v>
      </c>
      <c r="G316" s="220">
        <v>45291</v>
      </c>
      <c r="H316" s="222">
        <v>13211215.1</v>
      </c>
      <c r="I316" s="222"/>
      <c r="J316" s="222">
        <v>2023</v>
      </c>
      <c r="K316" s="222"/>
      <c r="L316" s="222">
        <v>737613.15</v>
      </c>
      <c r="M316" s="73">
        <v>4157867.3166666664</v>
      </c>
      <c r="N316" s="73">
        <v>4157867.32</v>
      </c>
      <c r="O316" s="73">
        <v>4157867.32</v>
      </c>
      <c r="P316" s="216" t="s">
        <v>77</v>
      </c>
    </row>
    <row r="317" spans="1:16" s="42" customFormat="1" ht="56.25">
      <c r="A317" s="115">
        <v>12</v>
      </c>
      <c r="B317" s="347" t="s">
        <v>24</v>
      </c>
      <c r="C317" s="363" t="s">
        <v>2500</v>
      </c>
      <c r="D317" s="65" t="s">
        <v>330</v>
      </c>
      <c r="E317" s="115" t="s">
        <v>2491</v>
      </c>
      <c r="F317" s="67">
        <v>44966</v>
      </c>
      <c r="G317" s="115">
        <v>45291</v>
      </c>
      <c r="H317" s="68">
        <v>7307740</v>
      </c>
      <c r="I317" s="68"/>
      <c r="J317" s="68">
        <v>2023</v>
      </c>
      <c r="K317" s="68"/>
      <c r="L317" s="68">
        <v>933278.77959999989</v>
      </c>
      <c r="M317" s="68">
        <v>2124820.4068</v>
      </c>
      <c r="N317" s="68">
        <v>2124820.41</v>
      </c>
      <c r="O317" s="68">
        <v>2124820.41</v>
      </c>
      <c r="P317" s="65"/>
    </row>
    <row r="318" spans="1:16" s="42" customFormat="1" ht="56.25">
      <c r="A318" s="115">
        <v>13</v>
      </c>
      <c r="B318" s="347" t="s">
        <v>24</v>
      </c>
      <c r="C318" s="363" t="s">
        <v>2501</v>
      </c>
      <c r="D318" s="65" t="s">
        <v>330</v>
      </c>
      <c r="E318" s="115" t="s">
        <v>2491</v>
      </c>
      <c r="F318" s="67">
        <v>45044</v>
      </c>
      <c r="G318" s="115">
        <v>45291</v>
      </c>
      <c r="H318" s="68">
        <v>21212683</v>
      </c>
      <c r="I318" s="68"/>
      <c r="J318" s="68">
        <v>2023</v>
      </c>
      <c r="K318" s="68"/>
      <c r="L318" s="68">
        <v>0</v>
      </c>
      <c r="M318" s="68">
        <v>7070894.333333333</v>
      </c>
      <c r="N318" s="68">
        <v>7070894.3300000001</v>
      </c>
      <c r="O318" s="68">
        <v>7070894.3300000001</v>
      </c>
      <c r="P318" s="65"/>
    </row>
    <row r="319" spans="1:16" s="42" customFormat="1" ht="45" customHeight="1">
      <c r="A319" s="115">
        <v>14</v>
      </c>
      <c r="B319" s="347" t="s">
        <v>24</v>
      </c>
      <c r="C319" s="363" t="s">
        <v>2502</v>
      </c>
      <c r="D319" s="65" t="s">
        <v>330</v>
      </c>
      <c r="E319" s="115" t="s">
        <v>2503</v>
      </c>
      <c r="F319" s="67">
        <v>44515</v>
      </c>
      <c r="G319" s="67">
        <v>44914</v>
      </c>
      <c r="H319" s="68">
        <v>52887600</v>
      </c>
      <c r="I319" s="68"/>
      <c r="J319" s="68">
        <v>2023</v>
      </c>
      <c r="K319" s="68"/>
      <c r="L319" s="68">
        <v>36553649.399999999</v>
      </c>
      <c r="M319" s="68">
        <v>5444650.2000000002</v>
      </c>
      <c r="N319" s="68">
        <v>5444650.2000000002</v>
      </c>
      <c r="O319" s="68">
        <v>5444650.2000000002</v>
      </c>
      <c r="P319" s="65"/>
    </row>
    <row r="320" spans="1:16" s="42" customFormat="1" ht="56.25">
      <c r="A320" s="115">
        <v>15</v>
      </c>
      <c r="B320" s="347" t="s">
        <v>24</v>
      </c>
      <c r="C320" s="363" t="s">
        <v>2504</v>
      </c>
      <c r="D320" s="65" t="s">
        <v>330</v>
      </c>
      <c r="E320" s="115" t="s">
        <v>2505</v>
      </c>
      <c r="F320" s="67">
        <v>44932</v>
      </c>
      <c r="G320" s="67">
        <v>45113</v>
      </c>
      <c r="H320" s="68">
        <v>24485000</v>
      </c>
      <c r="I320" s="68"/>
      <c r="J320" s="68">
        <v>2023</v>
      </c>
      <c r="K320" s="68"/>
      <c r="L320" s="68">
        <v>6121250</v>
      </c>
      <c r="M320" s="68">
        <v>6121250</v>
      </c>
      <c r="N320" s="68">
        <v>6121250</v>
      </c>
      <c r="O320" s="68">
        <v>6121250</v>
      </c>
      <c r="P320" s="65"/>
    </row>
    <row r="321" spans="1:16" s="42" customFormat="1" ht="75">
      <c r="A321" s="115">
        <v>16</v>
      </c>
      <c r="B321" s="347" t="s">
        <v>24</v>
      </c>
      <c r="C321" s="363" t="s">
        <v>2506</v>
      </c>
      <c r="D321" s="65" t="s">
        <v>330</v>
      </c>
      <c r="E321" s="115" t="s">
        <v>2507</v>
      </c>
      <c r="F321" s="67">
        <v>44082</v>
      </c>
      <c r="G321" s="67" t="s">
        <v>2508</v>
      </c>
      <c r="H321" s="68">
        <v>80971979.989999995</v>
      </c>
      <c r="I321" s="68"/>
      <c r="J321" s="68" t="s">
        <v>878</v>
      </c>
      <c r="K321" s="68"/>
      <c r="L321" s="68">
        <v>71668734.510000005</v>
      </c>
      <c r="M321" s="68"/>
      <c r="N321" s="68"/>
      <c r="O321" s="68"/>
      <c r="P321" s="65"/>
    </row>
    <row r="322" spans="1:16" s="42" customFormat="1" ht="56.25">
      <c r="A322" s="115">
        <v>17</v>
      </c>
      <c r="B322" s="347" t="s">
        <v>24</v>
      </c>
      <c r="C322" s="363" t="s">
        <v>2509</v>
      </c>
      <c r="D322" s="65" t="s">
        <v>330</v>
      </c>
      <c r="E322" s="115" t="s">
        <v>2507</v>
      </c>
      <c r="F322" s="67">
        <v>44704</v>
      </c>
      <c r="G322" s="67">
        <v>45063</v>
      </c>
      <c r="H322" s="68">
        <v>8784467.2300000004</v>
      </c>
      <c r="I322" s="68"/>
      <c r="J322" s="68" t="s">
        <v>878</v>
      </c>
      <c r="K322" s="68"/>
      <c r="L322" s="68">
        <v>3500211.1905999999</v>
      </c>
      <c r="M322" s="68">
        <v>5284256.0394000001</v>
      </c>
      <c r="N322" s="68"/>
      <c r="O322" s="68"/>
      <c r="P322" s="65"/>
    </row>
    <row r="323" spans="1:16" s="42" customFormat="1" ht="45" customHeight="1">
      <c r="A323" s="115">
        <v>18</v>
      </c>
      <c r="B323" s="347" t="s">
        <v>24</v>
      </c>
      <c r="C323" s="363" t="s">
        <v>2510</v>
      </c>
      <c r="D323" s="65" t="s">
        <v>330</v>
      </c>
      <c r="E323" s="115" t="s">
        <v>2511</v>
      </c>
      <c r="F323" s="67">
        <v>44715</v>
      </c>
      <c r="G323" s="67" t="s">
        <v>2512</v>
      </c>
      <c r="H323" s="68">
        <v>25316900</v>
      </c>
      <c r="I323" s="68">
        <v>14313081.869999999</v>
      </c>
      <c r="J323" s="68" t="s">
        <v>2513</v>
      </c>
      <c r="K323" s="68"/>
      <c r="L323" s="68">
        <v>3639152.71</v>
      </c>
      <c r="M323" s="68">
        <v>7364665.4200000018</v>
      </c>
      <c r="N323" s="68"/>
      <c r="O323" s="68"/>
      <c r="P323" s="65"/>
    </row>
    <row r="324" spans="1:16" s="42" customFormat="1" ht="56.25">
      <c r="A324" s="115">
        <v>19</v>
      </c>
      <c r="B324" s="347" t="s">
        <v>24</v>
      </c>
      <c r="C324" s="363" t="s">
        <v>2514</v>
      </c>
      <c r="D324" s="65" t="s">
        <v>330</v>
      </c>
      <c r="E324" s="115" t="s">
        <v>2515</v>
      </c>
      <c r="F324" s="141">
        <v>44686</v>
      </c>
      <c r="G324" s="82" t="s">
        <v>2516</v>
      </c>
      <c r="H324" s="104">
        <v>15871000</v>
      </c>
      <c r="I324" s="68">
        <v>377975.82</v>
      </c>
      <c r="J324" s="129" t="s">
        <v>2513</v>
      </c>
      <c r="K324" s="68"/>
      <c r="L324" s="68">
        <v>15493024.18</v>
      </c>
      <c r="M324" s="68"/>
      <c r="N324" s="68"/>
      <c r="O324" s="68"/>
      <c r="P324" s="115"/>
    </row>
    <row r="325" spans="1:16" s="42" customFormat="1" ht="45" customHeight="1">
      <c r="A325" s="115">
        <v>20</v>
      </c>
      <c r="B325" s="347" t="s">
        <v>24</v>
      </c>
      <c r="C325" s="363" t="s">
        <v>2517</v>
      </c>
      <c r="D325" s="65" t="s">
        <v>330</v>
      </c>
      <c r="E325" s="115" t="s">
        <v>2162</v>
      </c>
      <c r="F325" s="82">
        <v>44719</v>
      </c>
      <c r="G325" s="82">
        <v>44918</v>
      </c>
      <c r="H325" s="104">
        <v>11030549.529999999</v>
      </c>
      <c r="I325" s="68"/>
      <c r="J325" s="129" t="s">
        <v>878</v>
      </c>
      <c r="K325" s="68"/>
      <c r="L325" s="68">
        <v>2169245.92</v>
      </c>
      <c r="M325" s="68"/>
      <c r="N325" s="104"/>
      <c r="O325" s="104"/>
      <c r="P325" s="141"/>
    </row>
    <row r="326" spans="1:16" s="42" customFormat="1" ht="45" customHeight="1">
      <c r="A326" s="115">
        <v>21</v>
      </c>
      <c r="B326" s="347" t="s">
        <v>24</v>
      </c>
      <c r="C326" s="363" t="s">
        <v>2518</v>
      </c>
      <c r="D326" s="65" t="s">
        <v>330</v>
      </c>
      <c r="E326" s="115" t="s">
        <v>2162</v>
      </c>
      <c r="F326" s="82">
        <v>44733</v>
      </c>
      <c r="G326" s="82">
        <v>44908</v>
      </c>
      <c r="H326" s="104">
        <v>0</v>
      </c>
      <c r="I326" s="68"/>
      <c r="J326" s="129" t="s">
        <v>878</v>
      </c>
      <c r="K326" s="68"/>
      <c r="L326" s="68">
        <v>2248134.34</v>
      </c>
      <c r="M326" s="68"/>
      <c r="N326" s="104"/>
      <c r="O326" s="104"/>
      <c r="P326" s="141"/>
    </row>
    <row r="327" spans="1:16" s="42" customFormat="1" ht="45" customHeight="1">
      <c r="A327" s="115">
        <v>22</v>
      </c>
      <c r="B327" s="347" t="s">
        <v>24</v>
      </c>
      <c r="C327" s="363" t="s">
        <v>2519</v>
      </c>
      <c r="D327" s="65" t="s">
        <v>330</v>
      </c>
      <c r="E327" s="115" t="s">
        <v>402</v>
      </c>
      <c r="F327" s="82">
        <v>44771</v>
      </c>
      <c r="G327" s="82">
        <v>44920</v>
      </c>
      <c r="H327" s="104">
        <v>5337835.0199999996</v>
      </c>
      <c r="I327" s="68"/>
      <c r="J327" s="129" t="s">
        <v>878</v>
      </c>
      <c r="K327" s="68"/>
      <c r="L327" s="68">
        <v>395095.72</v>
      </c>
      <c r="M327" s="68"/>
      <c r="N327" s="104"/>
      <c r="O327" s="104"/>
      <c r="P327" s="141"/>
    </row>
    <row r="328" spans="1:16" s="42" customFormat="1" ht="45" customHeight="1">
      <c r="A328" s="115">
        <v>23</v>
      </c>
      <c r="B328" s="347" t="s">
        <v>24</v>
      </c>
      <c r="C328" s="363" t="s">
        <v>2520</v>
      </c>
      <c r="D328" s="65" t="s">
        <v>330</v>
      </c>
      <c r="E328" s="115" t="s">
        <v>402</v>
      </c>
      <c r="F328" s="82">
        <v>44784</v>
      </c>
      <c r="G328" s="82">
        <v>44964</v>
      </c>
      <c r="H328" s="104">
        <v>11654044.619999999</v>
      </c>
      <c r="I328" s="68"/>
      <c r="J328" s="129">
        <v>2023</v>
      </c>
      <c r="K328" s="68"/>
      <c r="L328" s="68">
        <v>642748.31999999995</v>
      </c>
      <c r="M328" s="68">
        <v>642748.31999999995</v>
      </c>
      <c r="N328" s="104"/>
      <c r="O328" s="104"/>
      <c r="P328" s="141"/>
    </row>
    <row r="329" spans="1:16" s="42" customFormat="1" ht="23.25" customHeight="1">
      <c r="A329" s="115">
        <v>24</v>
      </c>
      <c r="B329" s="347" t="s">
        <v>24</v>
      </c>
      <c r="C329" s="363" t="s">
        <v>2521</v>
      </c>
      <c r="D329" s="65" t="s">
        <v>330</v>
      </c>
      <c r="E329" s="115" t="s">
        <v>402</v>
      </c>
      <c r="F329" s="82">
        <v>44847</v>
      </c>
      <c r="G329" s="82">
        <v>44921</v>
      </c>
      <c r="H329" s="104">
        <v>6180828.2000000002</v>
      </c>
      <c r="I329" s="68"/>
      <c r="J329" s="129">
        <v>2023</v>
      </c>
      <c r="K329" s="68"/>
      <c r="L329" s="68">
        <v>387674.85</v>
      </c>
      <c r="M329" s="68"/>
      <c r="N329" s="104"/>
      <c r="O329" s="104"/>
      <c r="P329" s="141"/>
    </row>
    <row r="330" spans="1:16" s="42" customFormat="1" ht="23.25" customHeight="1">
      <c r="A330" s="115">
        <v>25</v>
      </c>
      <c r="B330" s="347" t="s">
        <v>24</v>
      </c>
      <c r="C330" s="363" t="s">
        <v>2522</v>
      </c>
      <c r="D330" s="65" t="s">
        <v>330</v>
      </c>
      <c r="E330" s="115" t="s">
        <v>402</v>
      </c>
      <c r="F330" s="82">
        <v>44852</v>
      </c>
      <c r="G330" s="82">
        <v>44922</v>
      </c>
      <c r="H330" s="104">
        <v>8404786</v>
      </c>
      <c r="I330" s="68"/>
      <c r="J330" s="129">
        <v>2023</v>
      </c>
      <c r="K330" s="68"/>
      <c r="L330" s="68">
        <v>1518195</v>
      </c>
      <c r="M330" s="68"/>
      <c r="N330" s="104"/>
      <c r="O330" s="104"/>
      <c r="P330" s="141"/>
    </row>
    <row r="331" spans="1:16" s="42" customFormat="1" ht="57" customHeight="1">
      <c r="A331" s="115">
        <v>26</v>
      </c>
      <c r="B331" s="347" t="s">
        <v>24</v>
      </c>
      <c r="C331" s="363" t="s">
        <v>2523</v>
      </c>
      <c r="D331" s="65" t="s">
        <v>330</v>
      </c>
      <c r="E331" s="115" t="s">
        <v>402</v>
      </c>
      <c r="F331" s="82">
        <v>44936</v>
      </c>
      <c r="G331" s="82">
        <v>45285</v>
      </c>
      <c r="H331" s="104">
        <v>17024827.600000001</v>
      </c>
      <c r="I331" s="68"/>
      <c r="J331" s="129">
        <v>2023</v>
      </c>
      <c r="K331" s="68"/>
      <c r="L331" s="68">
        <v>0</v>
      </c>
      <c r="M331" s="68">
        <v>5674942.5333333341</v>
      </c>
      <c r="N331" s="104">
        <v>5674942.5333333341</v>
      </c>
      <c r="O331" s="104">
        <v>5674942.5333333341</v>
      </c>
      <c r="P331" s="141"/>
    </row>
    <row r="332" spans="1:16" s="42" customFormat="1" ht="57" customHeight="1">
      <c r="A332" s="115">
        <v>27</v>
      </c>
      <c r="B332" s="347" t="s">
        <v>24</v>
      </c>
      <c r="C332" s="363" t="s">
        <v>2524</v>
      </c>
      <c r="D332" s="65" t="s">
        <v>330</v>
      </c>
      <c r="E332" s="115" t="s">
        <v>402</v>
      </c>
      <c r="F332" s="82">
        <v>44931</v>
      </c>
      <c r="G332" s="82">
        <v>45280</v>
      </c>
      <c r="H332" s="104">
        <v>21725192.629999999</v>
      </c>
      <c r="I332" s="68"/>
      <c r="J332" s="129">
        <v>2023</v>
      </c>
      <c r="K332" s="68"/>
      <c r="L332" s="68">
        <v>0</v>
      </c>
      <c r="M332" s="68">
        <v>7241730.876666666</v>
      </c>
      <c r="N332" s="104">
        <v>7241730.876666666</v>
      </c>
      <c r="O332" s="104">
        <v>7241730.876666666</v>
      </c>
      <c r="P332" s="141"/>
    </row>
    <row r="333" spans="1:16" s="42" customFormat="1" ht="45" customHeight="1">
      <c r="A333" s="115">
        <v>28</v>
      </c>
      <c r="B333" s="347" t="s">
        <v>24</v>
      </c>
      <c r="C333" s="363" t="s">
        <v>2525</v>
      </c>
      <c r="D333" s="65" t="s">
        <v>330</v>
      </c>
      <c r="E333" s="115" t="s">
        <v>402</v>
      </c>
      <c r="F333" s="82">
        <v>44931</v>
      </c>
      <c r="G333" s="82">
        <v>45280</v>
      </c>
      <c r="H333" s="104">
        <v>7810139.75</v>
      </c>
      <c r="I333" s="68"/>
      <c r="J333" s="129">
        <v>2023</v>
      </c>
      <c r="K333" s="68"/>
      <c r="L333" s="68">
        <v>0</v>
      </c>
      <c r="M333" s="68">
        <v>2603379.9166666665</v>
      </c>
      <c r="N333" s="104">
        <v>2603379.9166666665</v>
      </c>
      <c r="O333" s="104">
        <v>2603379.9166666665</v>
      </c>
      <c r="P333" s="141"/>
    </row>
    <row r="334" spans="1:16" s="42" customFormat="1" ht="45" customHeight="1">
      <c r="A334" s="565" t="s">
        <v>20</v>
      </c>
      <c r="B334" s="565"/>
      <c r="C334" s="565"/>
      <c r="D334" s="565"/>
      <c r="E334" s="565"/>
      <c r="F334" s="565"/>
      <c r="G334" s="565"/>
      <c r="H334" s="80">
        <f t="shared" ref="H334:O334" si="18">SUM(H306:H333)</f>
        <v>510273725.97419995</v>
      </c>
      <c r="I334" s="59">
        <f t="shared" si="18"/>
        <v>14691057.689999999</v>
      </c>
      <c r="J334" s="80">
        <f t="shared" si="18"/>
        <v>42483</v>
      </c>
      <c r="K334" s="80">
        <f t="shared" si="18"/>
        <v>0</v>
      </c>
      <c r="L334" s="80">
        <f t="shared" si="18"/>
        <v>188513727.35874999</v>
      </c>
      <c r="M334" s="80">
        <f t="shared" si="18"/>
        <v>97287044.869533345</v>
      </c>
      <c r="N334" s="80">
        <f t="shared" si="18"/>
        <v>83995375.086666673</v>
      </c>
      <c r="O334" s="80">
        <f t="shared" si="18"/>
        <v>83995375.086666673</v>
      </c>
      <c r="P334" s="80"/>
    </row>
    <row r="335" spans="1:16" s="42" customFormat="1" ht="45" customHeight="1">
      <c r="A335" s="534"/>
      <c r="B335" s="530"/>
      <c r="C335" s="530"/>
      <c r="D335" s="530"/>
      <c r="E335" s="530"/>
      <c r="F335" s="530"/>
      <c r="G335" s="530"/>
      <c r="H335" s="531"/>
      <c r="I335" s="532"/>
      <c r="J335" s="531"/>
      <c r="K335" s="531"/>
      <c r="L335" s="531"/>
      <c r="M335" s="531"/>
      <c r="N335" s="531"/>
      <c r="O335" s="531"/>
      <c r="P335" s="533"/>
    </row>
    <row r="336" spans="1:16" s="42" customFormat="1" ht="45" customHeight="1">
      <c r="A336" s="557" t="s">
        <v>2684</v>
      </c>
      <c r="B336" s="558"/>
      <c r="C336" s="558"/>
      <c r="D336" s="558"/>
      <c r="E336" s="558"/>
      <c r="F336" s="558"/>
      <c r="G336" s="558"/>
      <c r="H336" s="558"/>
      <c r="I336" s="558"/>
      <c r="J336" s="558"/>
      <c r="K336" s="558"/>
      <c r="L336" s="558"/>
      <c r="M336" s="558"/>
      <c r="N336" s="558"/>
      <c r="O336" s="558"/>
      <c r="P336" s="559"/>
    </row>
    <row r="337" spans="1:16" s="97" customFormat="1" ht="56.25">
      <c r="A337" s="323">
        <v>1</v>
      </c>
      <c r="B337" s="355" t="s">
        <v>24</v>
      </c>
      <c r="C337" s="494" t="s">
        <v>2685</v>
      </c>
      <c r="D337" s="81" t="s">
        <v>392</v>
      </c>
      <c r="E337" s="323" t="s">
        <v>2686</v>
      </c>
      <c r="F337" s="67">
        <v>44761</v>
      </c>
      <c r="G337" s="67">
        <v>45115</v>
      </c>
      <c r="H337" s="68">
        <v>178000</v>
      </c>
      <c r="I337" s="68">
        <v>136250</v>
      </c>
      <c r="J337" s="68"/>
      <c r="K337" s="68"/>
      <c r="L337" s="68"/>
      <c r="M337" s="73"/>
      <c r="N337" s="68"/>
      <c r="O337" s="68"/>
      <c r="P337" s="75" t="s">
        <v>814</v>
      </c>
    </row>
    <row r="338" spans="1:16" s="42" customFormat="1" ht="45" customHeight="1">
      <c r="A338" s="323">
        <v>2</v>
      </c>
      <c r="B338" s="355" t="s">
        <v>24</v>
      </c>
      <c r="C338" s="494" t="s">
        <v>2687</v>
      </c>
      <c r="D338" s="81" t="s">
        <v>392</v>
      </c>
      <c r="E338" s="323" t="s">
        <v>2688</v>
      </c>
      <c r="F338" s="67">
        <v>44963</v>
      </c>
      <c r="G338" s="67">
        <v>45113</v>
      </c>
      <c r="H338" s="73">
        <v>1600000</v>
      </c>
      <c r="I338" s="68">
        <v>1600000</v>
      </c>
      <c r="J338" s="68"/>
      <c r="K338" s="68"/>
      <c r="L338" s="68"/>
      <c r="M338" s="73"/>
      <c r="N338" s="68"/>
      <c r="O338" s="73"/>
      <c r="P338" s="75" t="s">
        <v>814</v>
      </c>
    </row>
    <row r="339" spans="1:16" s="42" customFormat="1" ht="37.5">
      <c r="A339" s="323">
        <v>3</v>
      </c>
      <c r="B339" s="355" t="s">
        <v>24</v>
      </c>
      <c r="C339" s="494" t="s">
        <v>2689</v>
      </c>
      <c r="D339" s="81" t="s">
        <v>392</v>
      </c>
      <c r="E339" s="323" t="s">
        <v>2690</v>
      </c>
      <c r="F339" s="67">
        <v>45005</v>
      </c>
      <c r="G339" s="67">
        <v>45005</v>
      </c>
      <c r="H339" s="73">
        <v>1395000</v>
      </c>
      <c r="I339" s="68">
        <v>1395000</v>
      </c>
      <c r="J339" s="68"/>
      <c r="K339" s="68"/>
      <c r="L339" s="68"/>
      <c r="M339" s="73"/>
      <c r="N339" s="68"/>
      <c r="O339" s="73"/>
      <c r="P339" s="75" t="s">
        <v>814</v>
      </c>
    </row>
    <row r="340" spans="1:16" s="42" customFormat="1" ht="37.5">
      <c r="A340" s="323">
        <v>4</v>
      </c>
      <c r="B340" s="355" t="s">
        <v>24</v>
      </c>
      <c r="C340" s="494" t="s">
        <v>2691</v>
      </c>
      <c r="D340" s="81" t="s">
        <v>392</v>
      </c>
      <c r="E340" s="323" t="s">
        <v>2690</v>
      </c>
      <c r="F340" s="67">
        <v>44995</v>
      </c>
      <c r="G340" s="67">
        <v>45084</v>
      </c>
      <c r="H340" s="73">
        <v>1431150</v>
      </c>
      <c r="I340" s="68">
        <v>1431150</v>
      </c>
      <c r="J340" s="68"/>
      <c r="K340" s="68"/>
      <c r="L340" s="68"/>
      <c r="M340" s="73"/>
      <c r="N340" s="68"/>
      <c r="O340" s="73"/>
      <c r="P340" s="75" t="s">
        <v>814</v>
      </c>
    </row>
    <row r="341" spans="1:16" s="42" customFormat="1" ht="45" customHeight="1">
      <c r="A341" s="323">
        <v>5</v>
      </c>
      <c r="B341" s="355" t="s">
        <v>24</v>
      </c>
      <c r="C341" s="494" t="s">
        <v>2692</v>
      </c>
      <c r="D341" s="81" t="s">
        <v>392</v>
      </c>
      <c r="E341" s="323" t="s">
        <v>2688</v>
      </c>
      <c r="F341" s="67">
        <v>45002</v>
      </c>
      <c r="G341" s="67">
        <v>45061</v>
      </c>
      <c r="H341" s="73">
        <v>239000</v>
      </c>
      <c r="I341" s="68">
        <v>239000</v>
      </c>
      <c r="J341" s="68"/>
      <c r="K341" s="68"/>
      <c r="L341" s="68"/>
      <c r="M341" s="73"/>
      <c r="N341" s="68"/>
      <c r="O341" s="73"/>
      <c r="P341" s="75" t="s">
        <v>814</v>
      </c>
    </row>
    <row r="342" spans="1:16" s="42" customFormat="1" ht="56.25">
      <c r="A342" s="323">
        <v>6</v>
      </c>
      <c r="B342" s="355" t="s">
        <v>24</v>
      </c>
      <c r="C342" s="494" t="s">
        <v>2693</v>
      </c>
      <c r="D342" s="81" t="s">
        <v>392</v>
      </c>
      <c r="E342" s="323" t="s">
        <v>2690</v>
      </c>
      <c r="F342" s="67">
        <v>45013</v>
      </c>
      <c r="G342" s="67">
        <v>45032</v>
      </c>
      <c r="H342" s="73">
        <v>1357000</v>
      </c>
      <c r="I342" s="68">
        <v>1357000</v>
      </c>
      <c r="J342" s="68"/>
      <c r="K342" s="68"/>
      <c r="L342" s="68"/>
      <c r="M342" s="73"/>
      <c r="N342" s="68"/>
      <c r="O342" s="73"/>
      <c r="P342" s="75" t="s">
        <v>814</v>
      </c>
    </row>
    <row r="343" spans="1:16" s="42" customFormat="1" ht="37.5">
      <c r="A343" s="323">
        <v>7</v>
      </c>
      <c r="B343" s="355" t="s">
        <v>24</v>
      </c>
      <c r="C343" s="494" t="s">
        <v>2694</v>
      </c>
      <c r="D343" s="81" t="s">
        <v>392</v>
      </c>
      <c r="E343" s="323" t="s">
        <v>2690</v>
      </c>
      <c r="F343" s="67">
        <v>45026</v>
      </c>
      <c r="G343" s="67">
        <v>45026</v>
      </c>
      <c r="H343" s="73">
        <v>168000</v>
      </c>
      <c r="I343" s="68">
        <v>168000</v>
      </c>
      <c r="J343" s="68"/>
      <c r="K343" s="68"/>
      <c r="L343" s="68"/>
      <c r="M343" s="73"/>
      <c r="N343" s="68"/>
      <c r="O343" s="73"/>
      <c r="P343" s="75" t="s">
        <v>814</v>
      </c>
    </row>
    <row r="344" spans="1:16" s="42" customFormat="1" ht="37.5">
      <c r="A344" s="323">
        <v>8</v>
      </c>
      <c r="B344" s="355" t="s">
        <v>24</v>
      </c>
      <c r="C344" s="494" t="s">
        <v>2695</v>
      </c>
      <c r="D344" s="81" t="s">
        <v>2696</v>
      </c>
      <c r="E344" s="323" t="s">
        <v>2690</v>
      </c>
      <c r="F344" s="67">
        <v>45044</v>
      </c>
      <c r="G344" s="67">
        <v>45058</v>
      </c>
      <c r="H344" s="73">
        <v>1636100</v>
      </c>
      <c r="I344" s="68">
        <v>1636100</v>
      </c>
      <c r="J344" s="68"/>
      <c r="K344" s="68"/>
      <c r="L344" s="68"/>
      <c r="M344" s="73"/>
      <c r="N344" s="68"/>
      <c r="O344" s="73"/>
      <c r="P344" s="75" t="s">
        <v>814</v>
      </c>
    </row>
    <row r="345" spans="1:16" s="42" customFormat="1" ht="37.5">
      <c r="A345" s="323">
        <v>9</v>
      </c>
      <c r="B345" s="355" t="s">
        <v>24</v>
      </c>
      <c r="C345" s="494" t="s">
        <v>2697</v>
      </c>
      <c r="D345" s="81" t="s">
        <v>392</v>
      </c>
      <c r="E345" s="323" t="s">
        <v>2688</v>
      </c>
      <c r="F345" s="67">
        <v>44966</v>
      </c>
      <c r="G345" s="67">
        <v>45276</v>
      </c>
      <c r="H345" s="73">
        <v>57950000</v>
      </c>
      <c r="I345" s="68">
        <v>16082515.48</v>
      </c>
      <c r="J345" s="68"/>
      <c r="K345" s="68"/>
      <c r="L345" s="68"/>
      <c r="M345" s="73"/>
      <c r="N345" s="68"/>
      <c r="O345" s="73"/>
      <c r="P345" s="75" t="s">
        <v>2190</v>
      </c>
    </row>
    <row r="346" spans="1:16" s="42" customFormat="1" ht="56.25">
      <c r="A346" s="323">
        <v>10</v>
      </c>
      <c r="B346" s="355" t="s">
        <v>24</v>
      </c>
      <c r="C346" s="494" t="s">
        <v>2698</v>
      </c>
      <c r="D346" s="81" t="s">
        <v>392</v>
      </c>
      <c r="E346" s="323" t="s">
        <v>2688</v>
      </c>
      <c r="F346" s="67">
        <v>44928</v>
      </c>
      <c r="G346" s="67">
        <v>45277</v>
      </c>
      <c r="H346" s="73">
        <v>12399840</v>
      </c>
      <c r="I346" s="68">
        <v>5658997.9400000004</v>
      </c>
      <c r="J346" s="68"/>
      <c r="K346" s="68"/>
      <c r="L346" s="68"/>
      <c r="M346" s="73"/>
      <c r="N346" s="68"/>
      <c r="O346" s="73"/>
      <c r="P346" s="75" t="s">
        <v>2190</v>
      </c>
    </row>
    <row r="347" spans="1:16" s="42" customFormat="1" ht="37.5">
      <c r="A347" s="323">
        <v>11</v>
      </c>
      <c r="B347" s="355" t="s">
        <v>24</v>
      </c>
      <c r="C347" s="494" t="s">
        <v>2699</v>
      </c>
      <c r="D347" s="81" t="s">
        <v>392</v>
      </c>
      <c r="E347" s="323" t="s">
        <v>2688</v>
      </c>
      <c r="F347" s="67">
        <v>44939</v>
      </c>
      <c r="G347" s="67">
        <v>45268</v>
      </c>
      <c r="H347" s="73">
        <v>26690938.210000001</v>
      </c>
      <c r="I347" s="68">
        <v>9605630.4299999997</v>
      </c>
      <c r="J347" s="68"/>
      <c r="K347" s="68"/>
      <c r="L347" s="68"/>
      <c r="M347" s="73"/>
      <c r="N347" s="68"/>
      <c r="O347" s="73"/>
      <c r="P347" s="75" t="s">
        <v>2190</v>
      </c>
    </row>
    <row r="348" spans="1:16" s="42" customFormat="1" ht="45" customHeight="1">
      <c r="A348" s="323">
        <v>12</v>
      </c>
      <c r="B348" s="355" t="s">
        <v>24</v>
      </c>
      <c r="C348" s="494" t="s">
        <v>2700</v>
      </c>
      <c r="D348" s="81" t="s">
        <v>392</v>
      </c>
      <c r="E348" s="323" t="s">
        <v>2688</v>
      </c>
      <c r="F348" s="67">
        <v>45034</v>
      </c>
      <c r="G348" s="67">
        <v>45284</v>
      </c>
      <c r="H348" s="73">
        <v>23966910.75</v>
      </c>
      <c r="I348" s="68"/>
      <c r="J348" s="68"/>
      <c r="K348" s="68"/>
      <c r="L348" s="68"/>
      <c r="M348" s="73"/>
      <c r="N348" s="68"/>
      <c r="O348" s="73"/>
      <c r="P348" s="75" t="s">
        <v>2190</v>
      </c>
    </row>
    <row r="349" spans="1:16" s="42" customFormat="1" ht="45" customHeight="1">
      <c r="A349" s="323">
        <v>13</v>
      </c>
      <c r="B349" s="355" t="s">
        <v>24</v>
      </c>
      <c r="C349" s="494" t="s">
        <v>2701</v>
      </c>
      <c r="D349" s="81" t="s">
        <v>392</v>
      </c>
      <c r="E349" s="323" t="s">
        <v>2688</v>
      </c>
      <c r="F349" s="67">
        <v>44991</v>
      </c>
      <c r="G349" s="67">
        <v>45200</v>
      </c>
      <c r="H349" s="73">
        <v>15753002.65</v>
      </c>
      <c r="I349" s="68">
        <v>5448583.7199999997</v>
      </c>
      <c r="J349" s="68"/>
      <c r="K349" s="68"/>
      <c r="L349" s="68"/>
      <c r="M349" s="73"/>
      <c r="N349" s="68"/>
      <c r="O349" s="73"/>
      <c r="P349" s="75" t="s">
        <v>2190</v>
      </c>
    </row>
    <row r="350" spans="1:16" s="42" customFormat="1" ht="45" customHeight="1">
      <c r="A350" s="323">
        <v>14</v>
      </c>
      <c r="B350" s="355" t="s">
        <v>24</v>
      </c>
      <c r="C350" s="494" t="s">
        <v>2702</v>
      </c>
      <c r="D350" s="81" t="s">
        <v>392</v>
      </c>
      <c r="E350" s="323" t="s">
        <v>2688</v>
      </c>
      <c r="F350" s="67">
        <v>44974</v>
      </c>
      <c r="G350" s="67">
        <v>45243</v>
      </c>
      <c r="H350" s="73">
        <v>22500000</v>
      </c>
      <c r="I350" s="68">
        <v>12062852.939999999</v>
      </c>
      <c r="J350" s="68"/>
      <c r="K350" s="68"/>
      <c r="L350" s="68"/>
      <c r="M350" s="73"/>
      <c r="N350" s="68"/>
      <c r="O350" s="73"/>
      <c r="P350" s="75" t="s">
        <v>2190</v>
      </c>
    </row>
    <row r="351" spans="1:16" s="42" customFormat="1" ht="45" customHeight="1">
      <c r="A351" s="323">
        <v>15</v>
      </c>
      <c r="B351" s="355" t="s">
        <v>24</v>
      </c>
      <c r="C351" s="494" t="s">
        <v>2703</v>
      </c>
      <c r="D351" s="81" t="s">
        <v>392</v>
      </c>
      <c r="E351" s="323" t="s">
        <v>2688</v>
      </c>
      <c r="F351" s="67">
        <v>44994</v>
      </c>
      <c r="G351" s="67">
        <v>45211</v>
      </c>
      <c r="H351" s="73">
        <v>7496069.6900000004</v>
      </c>
      <c r="I351" s="68">
        <v>1121114.43</v>
      </c>
      <c r="J351" s="68"/>
      <c r="K351" s="68"/>
      <c r="L351" s="68"/>
      <c r="M351" s="73"/>
      <c r="N351" s="68"/>
      <c r="O351" s="73"/>
      <c r="P351" s="75" t="s">
        <v>2190</v>
      </c>
    </row>
    <row r="352" spans="1:16" s="42" customFormat="1" ht="45" customHeight="1">
      <c r="A352" s="323">
        <v>16</v>
      </c>
      <c r="B352" s="355" t="s">
        <v>24</v>
      </c>
      <c r="C352" s="494" t="s">
        <v>2704</v>
      </c>
      <c r="D352" s="81" t="s">
        <v>392</v>
      </c>
      <c r="E352" s="323" t="s">
        <v>2688</v>
      </c>
      <c r="F352" s="67">
        <v>44984</v>
      </c>
      <c r="G352" s="67">
        <v>45196</v>
      </c>
      <c r="H352" s="73">
        <v>20500000</v>
      </c>
      <c r="I352" s="68"/>
      <c r="J352" s="68"/>
      <c r="K352" s="68"/>
      <c r="L352" s="68"/>
      <c r="M352" s="73"/>
      <c r="N352" s="68"/>
      <c r="O352" s="73"/>
      <c r="P352" s="75" t="s">
        <v>2190</v>
      </c>
    </row>
    <row r="353" spans="1:16" s="42" customFormat="1" ht="37.5">
      <c r="A353" s="323">
        <v>17</v>
      </c>
      <c r="B353" s="355" t="s">
        <v>24</v>
      </c>
      <c r="C353" s="494" t="s">
        <v>2705</v>
      </c>
      <c r="D353" s="81" t="s">
        <v>392</v>
      </c>
      <c r="E353" s="323" t="s">
        <v>2688</v>
      </c>
      <c r="F353" s="67">
        <v>44951</v>
      </c>
      <c r="G353" s="67">
        <v>45072</v>
      </c>
      <c r="H353" s="73">
        <v>6965869.6900000004</v>
      </c>
      <c r="I353" s="68">
        <v>6332794.3399999999</v>
      </c>
      <c r="J353" s="68"/>
      <c r="K353" s="68"/>
      <c r="L353" s="68"/>
      <c r="M353" s="73"/>
      <c r="N353" s="68"/>
      <c r="O353" s="73"/>
      <c r="P353" s="75" t="s">
        <v>2190</v>
      </c>
    </row>
    <row r="354" spans="1:16" s="42" customFormat="1" ht="45" customHeight="1">
      <c r="A354" s="323">
        <v>18</v>
      </c>
      <c r="B354" s="355" t="s">
        <v>24</v>
      </c>
      <c r="C354" s="494" t="s">
        <v>2706</v>
      </c>
      <c r="D354" s="81" t="s">
        <v>392</v>
      </c>
      <c r="E354" s="323" t="s">
        <v>2686</v>
      </c>
      <c r="F354" s="67">
        <v>44775</v>
      </c>
      <c r="G354" s="67">
        <v>45565</v>
      </c>
      <c r="H354" s="73">
        <v>21926700</v>
      </c>
      <c r="I354" s="68">
        <v>9042855.8000000007</v>
      </c>
      <c r="J354" s="68"/>
      <c r="K354" s="68"/>
      <c r="L354" s="68"/>
      <c r="M354" s="73"/>
      <c r="N354" s="68"/>
      <c r="O354" s="73"/>
      <c r="P354" s="75" t="s">
        <v>2190</v>
      </c>
    </row>
    <row r="355" spans="1:16" s="42" customFormat="1" ht="37.5">
      <c r="A355" s="323">
        <v>19</v>
      </c>
      <c r="B355" s="355" t="s">
        <v>24</v>
      </c>
      <c r="C355" s="494" t="s">
        <v>2707</v>
      </c>
      <c r="D355" s="81" t="s">
        <v>392</v>
      </c>
      <c r="E355" s="323" t="s">
        <v>2688</v>
      </c>
      <c r="F355" s="67">
        <v>44875</v>
      </c>
      <c r="G355" s="67">
        <v>45024</v>
      </c>
      <c r="H355" s="73">
        <v>5609746.4299999997</v>
      </c>
      <c r="I355" s="68">
        <v>1178900.46</v>
      </c>
      <c r="J355" s="68"/>
      <c r="K355" s="68"/>
      <c r="L355" s="68"/>
      <c r="M355" s="73"/>
      <c r="N355" s="68"/>
      <c r="O355" s="73"/>
      <c r="P355" s="75" t="s">
        <v>2190</v>
      </c>
    </row>
    <row r="356" spans="1:16" s="42" customFormat="1" ht="56.25">
      <c r="A356" s="323">
        <v>20</v>
      </c>
      <c r="B356" s="355" t="s">
        <v>24</v>
      </c>
      <c r="C356" s="494" t="s">
        <v>2708</v>
      </c>
      <c r="D356" s="81" t="s">
        <v>392</v>
      </c>
      <c r="E356" s="323" t="s">
        <v>2690</v>
      </c>
      <c r="F356" s="67">
        <v>44993</v>
      </c>
      <c r="G356" s="67">
        <v>45002</v>
      </c>
      <c r="H356" s="73">
        <v>1048000</v>
      </c>
      <c r="I356" s="68">
        <v>999459.46</v>
      </c>
      <c r="J356" s="68"/>
      <c r="K356" s="68"/>
      <c r="L356" s="68"/>
      <c r="M356" s="73"/>
      <c r="N356" s="68"/>
      <c r="O356" s="73"/>
      <c r="P356" s="75" t="s">
        <v>814</v>
      </c>
    </row>
    <row r="357" spans="1:16" s="42" customFormat="1" ht="37.5">
      <c r="A357" s="323">
        <v>21</v>
      </c>
      <c r="B357" s="355" t="s">
        <v>24</v>
      </c>
      <c r="C357" s="494" t="s">
        <v>2709</v>
      </c>
      <c r="D357" s="81" t="s">
        <v>392</v>
      </c>
      <c r="E357" s="323" t="s">
        <v>2690</v>
      </c>
      <c r="F357" s="67">
        <v>44904</v>
      </c>
      <c r="G357" s="67">
        <v>45113</v>
      </c>
      <c r="H357" s="73">
        <v>2097600</v>
      </c>
      <c r="I357" s="68">
        <v>1443028.25</v>
      </c>
      <c r="J357" s="68"/>
      <c r="K357" s="68"/>
      <c r="L357" s="68"/>
      <c r="M357" s="73"/>
      <c r="N357" s="68"/>
      <c r="O357" s="73"/>
      <c r="P357" s="75" t="s">
        <v>2190</v>
      </c>
    </row>
    <row r="358" spans="1:16" s="42" customFormat="1" ht="75">
      <c r="A358" s="323">
        <v>22</v>
      </c>
      <c r="B358" s="355" t="s">
        <v>24</v>
      </c>
      <c r="C358" s="494" t="s">
        <v>2710</v>
      </c>
      <c r="D358" s="81" t="s">
        <v>392</v>
      </c>
      <c r="E358" s="323" t="s">
        <v>2686</v>
      </c>
      <c r="F358" s="67">
        <v>44935</v>
      </c>
      <c r="G358" s="67">
        <v>45303</v>
      </c>
      <c r="H358" s="73">
        <v>5656000</v>
      </c>
      <c r="I358" s="68">
        <v>1317522.29</v>
      </c>
      <c r="J358" s="68"/>
      <c r="K358" s="68"/>
      <c r="L358" s="68"/>
      <c r="M358" s="73"/>
      <c r="N358" s="68"/>
      <c r="O358" s="73"/>
      <c r="P358" s="75" t="s">
        <v>2190</v>
      </c>
    </row>
    <row r="359" spans="1:16" s="42" customFormat="1" ht="41.25" customHeight="1">
      <c r="A359" s="323">
        <v>23</v>
      </c>
      <c r="B359" s="355" t="s">
        <v>24</v>
      </c>
      <c r="C359" s="494" t="s">
        <v>2711</v>
      </c>
      <c r="D359" s="81" t="s">
        <v>392</v>
      </c>
      <c r="E359" s="323" t="s">
        <v>2688</v>
      </c>
      <c r="F359" s="67">
        <v>44953</v>
      </c>
      <c r="G359" s="67">
        <v>45162</v>
      </c>
      <c r="H359" s="73">
        <v>7979817</v>
      </c>
      <c r="I359" s="68">
        <v>2672665.38</v>
      </c>
      <c r="J359" s="68"/>
      <c r="K359" s="68"/>
      <c r="L359" s="68"/>
      <c r="M359" s="73"/>
      <c r="N359" s="68"/>
      <c r="O359" s="73"/>
      <c r="P359" s="75" t="s">
        <v>2190</v>
      </c>
    </row>
    <row r="360" spans="1:16" s="42" customFormat="1" ht="41.25" customHeight="1">
      <c r="A360" s="323">
        <v>24</v>
      </c>
      <c r="B360" s="355" t="s">
        <v>24</v>
      </c>
      <c r="C360" s="494" t="s">
        <v>2712</v>
      </c>
      <c r="D360" s="81" t="s">
        <v>392</v>
      </c>
      <c r="E360" s="323" t="s">
        <v>2688</v>
      </c>
      <c r="F360" s="67">
        <v>44938</v>
      </c>
      <c r="G360" s="67">
        <v>45095</v>
      </c>
      <c r="H360" s="73">
        <v>4495632.2300000004</v>
      </c>
      <c r="I360" s="68">
        <v>1495426.63</v>
      </c>
      <c r="J360" s="68"/>
      <c r="K360" s="68"/>
      <c r="L360" s="68"/>
      <c r="M360" s="73"/>
      <c r="N360" s="68"/>
      <c r="O360" s="73"/>
      <c r="P360" s="75" t="s">
        <v>2190</v>
      </c>
    </row>
    <row r="361" spans="1:16" s="42" customFormat="1" ht="41.25" customHeight="1">
      <c r="A361" s="323">
        <v>25</v>
      </c>
      <c r="B361" s="355" t="s">
        <v>24</v>
      </c>
      <c r="C361" s="494" t="s">
        <v>2713</v>
      </c>
      <c r="D361" s="81" t="s">
        <v>392</v>
      </c>
      <c r="E361" s="323" t="s">
        <v>2686</v>
      </c>
      <c r="F361" s="67">
        <v>44995</v>
      </c>
      <c r="G361" s="67">
        <v>45056</v>
      </c>
      <c r="H361" s="73">
        <v>50000</v>
      </c>
      <c r="I361" s="68">
        <v>45762.5</v>
      </c>
      <c r="J361" s="68"/>
      <c r="K361" s="68"/>
      <c r="L361" s="68"/>
      <c r="M361" s="73"/>
      <c r="N361" s="68"/>
      <c r="O361" s="73"/>
      <c r="P361" s="75"/>
    </row>
    <row r="362" spans="1:16" s="42" customFormat="1" ht="41.25" customHeight="1">
      <c r="A362" s="323">
        <v>26</v>
      </c>
      <c r="B362" s="355" t="s">
        <v>24</v>
      </c>
      <c r="C362" s="494" t="s">
        <v>2714</v>
      </c>
      <c r="D362" s="81" t="s">
        <v>392</v>
      </c>
      <c r="E362" s="323" t="s">
        <v>2686</v>
      </c>
      <c r="F362" s="67">
        <v>45807</v>
      </c>
      <c r="G362" s="67">
        <v>45105</v>
      </c>
      <c r="H362" s="73">
        <v>869000</v>
      </c>
      <c r="I362" s="68"/>
      <c r="J362" s="68"/>
      <c r="K362" s="68"/>
      <c r="L362" s="68"/>
      <c r="M362" s="73"/>
      <c r="N362" s="68"/>
      <c r="O362" s="73"/>
      <c r="P362" s="75" t="s">
        <v>2190</v>
      </c>
    </row>
    <row r="363" spans="1:16" s="42" customFormat="1" ht="41.25" customHeight="1">
      <c r="A363" s="323">
        <v>27</v>
      </c>
      <c r="B363" s="355" t="s">
        <v>24</v>
      </c>
      <c r="C363" s="494" t="s">
        <v>2715</v>
      </c>
      <c r="D363" s="81" t="s">
        <v>392</v>
      </c>
      <c r="E363" s="323" t="s">
        <v>2686</v>
      </c>
      <c r="F363" s="67">
        <v>45082</v>
      </c>
      <c r="G363" s="67">
        <v>45143</v>
      </c>
      <c r="H363" s="73">
        <v>1414000</v>
      </c>
      <c r="I363" s="68"/>
      <c r="J363" s="68"/>
      <c r="K363" s="68"/>
      <c r="L363" s="68"/>
      <c r="M363" s="73"/>
      <c r="N363" s="68"/>
      <c r="O363" s="73"/>
      <c r="P363" s="75" t="s">
        <v>2190</v>
      </c>
    </row>
    <row r="364" spans="1:16" s="42" customFormat="1" ht="41.25" customHeight="1">
      <c r="A364" s="323">
        <v>28</v>
      </c>
      <c r="B364" s="355" t="s">
        <v>24</v>
      </c>
      <c r="C364" s="494" t="s">
        <v>2716</v>
      </c>
      <c r="D364" s="81" t="s">
        <v>392</v>
      </c>
      <c r="E364" s="323" t="s">
        <v>2688</v>
      </c>
      <c r="F364" s="67"/>
      <c r="G364" s="67"/>
      <c r="H364" s="73"/>
      <c r="I364" s="68"/>
      <c r="J364" s="68"/>
      <c r="K364" s="68"/>
      <c r="L364" s="68"/>
      <c r="M364" s="73"/>
      <c r="N364" s="68"/>
      <c r="O364" s="73"/>
      <c r="P364" s="75" t="s">
        <v>559</v>
      </c>
    </row>
    <row r="365" spans="1:16" s="42" customFormat="1" ht="37.5">
      <c r="A365" s="323">
        <v>29</v>
      </c>
      <c r="B365" s="355" t="s">
        <v>24</v>
      </c>
      <c r="C365" s="494" t="s">
        <v>2717</v>
      </c>
      <c r="D365" s="81" t="s">
        <v>392</v>
      </c>
      <c r="E365" s="323" t="s">
        <v>2690</v>
      </c>
      <c r="F365" s="67"/>
      <c r="G365" s="67"/>
      <c r="H365" s="73"/>
      <c r="I365" s="68"/>
      <c r="J365" s="68"/>
      <c r="K365" s="68"/>
      <c r="L365" s="68"/>
      <c r="M365" s="73"/>
      <c r="N365" s="68"/>
      <c r="O365" s="73"/>
      <c r="P365" s="75" t="s">
        <v>559</v>
      </c>
    </row>
    <row r="366" spans="1:16" s="42" customFormat="1" ht="37.5">
      <c r="A366" s="323">
        <v>30</v>
      </c>
      <c r="B366" s="355" t="s">
        <v>24</v>
      </c>
      <c r="C366" s="494" t="s">
        <v>2718</v>
      </c>
      <c r="D366" s="81"/>
      <c r="E366" s="323"/>
      <c r="F366" s="67"/>
      <c r="G366" s="67"/>
      <c r="H366" s="73"/>
      <c r="I366" s="68"/>
      <c r="J366" s="68"/>
      <c r="K366" s="68"/>
      <c r="L366" s="68"/>
      <c r="M366" s="73"/>
      <c r="N366" s="68"/>
      <c r="O366" s="73"/>
      <c r="P366" s="75" t="s">
        <v>559</v>
      </c>
    </row>
    <row r="367" spans="1:16" s="42" customFormat="1" ht="30.75" customHeight="1">
      <c r="A367" s="323">
        <v>31</v>
      </c>
      <c r="B367" s="355" t="s">
        <v>24</v>
      </c>
      <c r="C367" s="494" t="s">
        <v>2719</v>
      </c>
      <c r="D367" s="81"/>
      <c r="E367" s="323"/>
      <c r="F367" s="67"/>
      <c r="G367" s="67"/>
      <c r="H367" s="73"/>
      <c r="I367" s="68"/>
      <c r="J367" s="68"/>
      <c r="K367" s="68"/>
      <c r="L367" s="68"/>
      <c r="M367" s="73"/>
      <c r="N367" s="68"/>
      <c r="O367" s="73"/>
      <c r="P367" s="75" t="s">
        <v>559</v>
      </c>
    </row>
    <row r="368" spans="1:16" s="42" customFormat="1" ht="48.75" customHeight="1">
      <c r="A368" s="323">
        <v>32</v>
      </c>
      <c r="B368" s="355" t="s">
        <v>24</v>
      </c>
      <c r="C368" s="494" t="s">
        <v>2720</v>
      </c>
      <c r="D368" s="81"/>
      <c r="E368" s="323"/>
      <c r="F368" s="67"/>
      <c r="G368" s="67"/>
      <c r="H368" s="73"/>
      <c r="I368" s="68"/>
      <c r="J368" s="68"/>
      <c r="K368" s="68"/>
      <c r="L368" s="68"/>
      <c r="M368" s="73"/>
      <c r="N368" s="68"/>
      <c r="O368" s="73"/>
      <c r="P368" s="75" t="s">
        <v>559</v>
      </c>
    </row>
    <row r="369" spans="1:18" s="42" customFormat="1" ht="86.25" customHeight="1">
      <c r="A369" s="323">
        <v>33</v>
      </c>
      <c r="B369" s="355" t="s">
        <v>24</v>
      </c>
      <c r="C369" s="494" t="s">
        <v>2721</v>
      </c>
      <c r="D369" s="81"/>
      <c r="E369" s="323"/>
      <c r="F369" s="67"/>
      <c r="G369" s="67"/>
      <c r="H369" s="73"/>
      <c r="I369" s="68"/>
      <c r="J369" s="68"/>
      <c r="K369" s="68"/>
      <c r="L369" s="68"/>
      <c r="M369" s="73"/>
      <c r="N369" s="68"/>
      <c r="O369" s="73"/>
      <c r="P369" s="75" t="s">
        <v>559</v>
      </c>
    </row>
    <row r="370" spans="1:18" s="42" customFormat="1" ht="44.25" customHeight="1">
      <c r="A370" s="323">
        <v>34</v>
      </c>
      <c r="B370" s="355" t="s">
        <v>24</v>
      </c>
      <c r="C370" s="494" t="s">
        <v>2722</v>
      </c>
      <c r="D370" s="81"/>
      <c r="E370" s="323"/>
      <c r="F370" s="67"/>
      <c r="G370" s="67"/>
      <c r="H370" s="68"/>
      <c r="I370" s="68"/>
      <c r="J370" s="68"/>
      <c r="K370" s="68"/>
      <c r="L370" s="68"/>
      <c r="M370" s="73"/>
      <c r="N370" s="68"/>
      <c r="O370" s="73"/>
      <c r="P370" s="75" t="s">
        <v>559</v>
      </c>
    </row>
    <row r="371" spans="1:18" s="42" customFormat="1" ht="18.75">
      <c r="A371" s="565" t="s">
        <v>20</v>
      </c>
      <c r="B371" s="565"/>
      <c r="C371" s="565"/>
      <c r="D371" s="565"/>
      <c r="E371" s="565"/>
      <c r="F371" s="565"/>
      <c r="G371" s="565"/>
      <c r="H371" s="80">
        <f t="shared" ref="H371:O371" si="19">SUM(H337:H370)</f>
        <v>253373376.65000001</v>
      </c>
      <c r="I371" s="59">
        <f t="shared" si="19"/>
        <v>82470610.049999982</v>
      </c>
      <c r="J371" s="80">
        <f t="shared" si="19"/>
        <v>0</v>
      </c>
      <c r="K371" s="80">
        <f t="shared" si="19"/>
        <v>0</v>
      </c>
      <c r="L371" s="80">
        <f t="shared" si="19"/>
        <v>0</v>
      </c>
      <c r="M371" s="80">
        <f t="shared" si="19"/>
        <v>0</v>
      </c>
      <c r="N371" s="80">
        <f t="shared" si="19"/>
        <v>0</v>
      </c>
      <c r="O371" s="80">
        <f t="shared" si="19"/>
        <v>0</v>
      </c>
      <c r="P371" s="80"/>
    </row>
    <row r="372" spans="1:18" s="42" customFormat="1" ht="45" customHeight="1">
      <c r="A372" s="196"/>
      <c r="B372" s="197"/>
      <c r="C372" s="198"/>
      <c r="D372" s="199"/>
      <c r="E372" s="199"/>
      <c r="F372" s="200"/>
      <c r="G372" s="200"/>
      <c r="H372" s="201"/>
      <c r="I372" s="202"/>
      <c r="J372" s="201"/>
      <c r="K372" s="202"/>
      <c r="L372" s="203"/>
      <c r="M372" s="203"/>
      <c r="N372" s="203"/>
      <c r="O372" s="203"/>
      <c r="P372" s="204"/>
    </row>
    <row r="373" spans="1:18" s="42" customFormat="1" ht="45" customHeight="1">
      <c r="A373" s="557" t="s">
        <v>827</v>
      </c>
      <c r="B373" s="558"/>
      <c r="C373" s="558"/>
      <c r="D373" s="558"/>
      <c r="E373" s="558"/>
      <c r="F373" s="558"/>
      <c r="G373" s="558"/>
      <c r="H373" s="558"/>
      <c r="I373" s="558"/>
      <c r="J373" s="558"/>
      <c r="K373" s="558"/>
      <c r="L373" s="558"/>
      <c r="M373" s="558"/>
      <c r="N373" s="558"/>
      <c r="O373" s="558"/>
      <c r="P373" s="559"/>
    </row>
    <row r="374" spans="1:18" s="42" customFormat="1" ht="56.25">
      <c r="A374" s="115">
        <v>1</v>
      </c>
      <c r="B374" s="355" t="s">
        <v>2597</v>
      </c>
      <c r="C374" s="494" t="s">
        <v>2663</v>
      </c>
      <c r="D374" s="81" t="s">
        <v>2439</v>
      </c>
      <c r="E374" s="115" t="s">
        <v>2440</v>
      </c>
      <c r="F374" s="67">
        <v>44434</v>
      </c>
      <c r="G374" s="67">
        <v>44985</v>
      </c>
      <c r="H374" s="68">
        <v>61308122.479999997</v>
      </c>
      <c r="I374" s="68">
        <v>52182509.810000002</v>
      </c>
      <c r="J374" s="68">
        <v>21231404</v>
      </c>
      <c r="K374" s="68">
        <v>786515.61</v>
      </c>
      <c r="L374" s="68">
        <v>9784912.4399999995</v>
      </c>
      <c r="M374" s="73"/>
      <c r="N374" s="68"/>
      <c r="O374" s="68"/>
      <c r="P374" s="75"/>
    </row>
    <row r="375" spans="1:18" s="42" customFormat="1" ht="45" customHeight="1">
      <c r="A375" s="115">
        <v>2</v>
      </c>
      <c r="B375" s="355" t="s">
        <v>2597</v>
      </c>
      <c r="C375" s="494" t="s">
        <v>2441</v>
      </c>
      <c r="D375" s="81" t="s">
        <v>2439</v>
      </c>
      <c r="E375" s="115" t="s">
        <v>2440</v>
      </c>
      <c r="F375" s="67">
        <v>45020</v>
      </c>
      <c r="G375" s="67">
        <v>45389</v>
      </c>
      <c r="H375" s="73">
        <v>108558230</v>
      </c>
      <c r="I375" s="68" t="s">
        <v>77</v>
      </c>
      <c r="J375" s="68">
        <v>90000000</v>
      </c>
      <c r="K375" s="68">
        <v>211708.18</v>
      </c>
      <c r="L375" s="68"/>
      <c r="M375" s="73"/>
      <c r="N375" s="68"/>
      <c r="O375" s="73"/>
      <c r="P375" s="75"/>
    </row>
    <row r="376" spans="1:18" s="42" customFormat="1" ht="45" customHeight="1">
      <c r="A376" s="323">
        <v>3</v>
      </c>
      <c r="B376" s="355" t="s">
        <v>24</v>
      </c>
      <c r="C376" s="494" t="s">
        <v>2442</v>
      </c>
      <c r="D376" s="81" t="s">
        <v>2439</v>
      </c>
      <c r="E376" s="323" t="s">
        <v>315</v>
      </c>
      <c r="F376" s="67">
        <v>44959</v>
      </c>
      <c r="G376" s="67">
        <v>45258</v>
      </c>
      <c r="H376" s="73">
        <v>36573041.710000001</v>
      </c>
      <c r="I376" s="68" t="s">
        <v>77</v>
      </c>
      <c r="J376" s="68">
        <v>36573041.710000001</v>
      </c>
      <c r="K376" s="68">
        <v>601311.81000000006</v>
      </c>
      <c r="L376" s="68">
        <v>11476230.32</v>
      </c>
      <c r="M376" s="73"/>
      <c r="N376" s="68"/>
      <c r="O376" s="73"/>
      <c r="P376" s="75"/>
    </row>
    <row r="377" spans="1:18" s="42" customFormat="1" ht="37.5">
      <c r="A377" s="323">
        <v>4</v>
      </c>
      <c r="B377" s="355" t="s">
        <v>2597</v>
      </c>
      <c r="C377" s="494" t="s">
        <v>2443</v>
      </c>
      <c r="D377" s="81" t="s">
        <v>2439</v>
      </c>
      <c r="E377" s="323" t="s">
        <v>2444</v>
      </c>
      <c r="F377" s="67"/>
      <c r="G377" s="67"/>
      <c r="H377" s="73"/>
      <c r="I377" s="68" t="s">
        <v>77</v>
      </c>
      <c r="J377" s="68"/>
      <c r="K377" s="68"/>
      <c r="L377" s="68"/>
      <c r="M377" s="73"/>
      <c r="N377" s="68"/>
      <c r="O377" s="73"/>
      <c r="P377" s="75"/>
    </row>
    <row r="378" spans="1:18" s="4" customFormat="1" ht="45" customHeight="1">
      <c r="A378" s="323">
        <v>5</v>
      </c>
      <c r="B378" s="355" t="s">
        <v>24</v>
      </c>
      <c r="C378" s="494" t="s">
        <v>2445</v>
      </c>
      <c r="D378" s="81" t="s">
        <v>2439</v>
      </c>
      <c r="E378" s="323" t="s">
        <v>2446</v>
      </c>
      <c r="F378" s="67"/>
      <c r="G378" s="67"/>
      <c r="H378" s="73"/>
      <c r="I378" s="68" t="s">
        <v>77</v>
      </c>
      <c r="J378" s="68"/>
      <c r="K378" s="68"/>
      <c r="L378" s="68"/>
      <c r="M378" s="73"/>
      <c r="N378" s="68"/>
      <c r="O378" s="73"/>
      <c r="P378" s="75"/>
    </row>
    <row r="379" spans="1:18" ht="45" customHeight="1">
      <c r="A379" s="323">
        <v>6</v>
      </c>
      <c r="B379" s="355" t="s">
        <v>24</v>
      </c>
      <c r="C379" s="494" t="s">
        <v>2447</v>
      </c>
      <c r="D379" s="81" t="s">
        <v>2439</v>
      </c>
      <c r="E379" s="323" t="s">
        <v>2446</v>
      </c>
      <c r="F379" s="67"/>
      <c r="G379" s="67"/>
      <c r="H379" s="73"/>
      <c r="I379" s="68" t="s">
        <v>77</v>
      </c>
      <c r="J379" s="68"/>
      <c r="K379" s="68"/>
      <c r="L379" s="68"/>
      <c r="M379" s="73"/>
      <c r="N379" s="68"/>
      <c r="O379" s="73"/>
      <c r="P379" s="75"/>
    </row>
    <row r="380" spans="1:18" ht="18.75">
      <c r="A380" s="323">
        <v>7</v>
      </c>
      <c r="B380" s="355" t="s">
        <v>24</v>
      </c>
      <c r="C380" s="494" t="s">
        <v>2448</v>
      </c>
      <c r="D380" s="81" t="s">
        <v>2439</v>
      </c>
      <c r="E380" s="323" t="s">
        <v>2446</v>
      </c>
      <c r="F380" s="67"/>
      <c r="G380" s="67"/>
      <c r="H380" s="73"/>
      <c r="I380" s="68" t="s">
        <v>77</v>
      </c>
      <c r="J380" s="68"/>
      <c r="K380" s="68"/>
      <c r="L380" s="68"/>
      <c r="M380" s="73"/>
      <c r="N380" s="68"/>
      <c r="O380" s="73"/>
      <c r="P380" s="75"/>
    </row>
    <row r="381" spans="1:18" ht="47.25">
      <c r="A381" s="323">
        <v>8</v>
      </c>
      <c r="B381" s="355" t="s">
        <v>24</v>
      </c>
      <c r="C381" s="494" t="s">
        <v>2449</v>
      </c>
      <c r="D381" s="81" t="s">
        <v>2439</v>
      </c>
      <c r="E381" s="323" t="s">
        <v>2450</v>
      </c>
      <c r="F381" s="67">
        <v>45047</v>
      </c>
      <c r="G381" s="67"/>
      <c r="H381" s="73">
        <v>8493814.9349999987</v>
      </c>
      <c r="I381" s="68" t="s">
        <v>77</v>
      </c>
      <c r="J381" s="68"/>
      <c r="K381" s="68"/>
      <c r="L381" s="68"/>
      <c r="M381" s="73"/>
      <c r="N381" s="68"/>
      <c r="O381" s="73"/>
      <c r="P381" s="75"/>
      <c r="Q381" s="224"/>
      <c r="R381" s="142" t="s">
        <v>829</v>
      </c>
    </row>
    <row r="382" spans="1:18" ht="56.25">
      <c r="A382" s="323">
        <v>9</v>
      </c>
      <c r="B382" s="355" t="s">
        <v>24</v>
      </c>
      <c r="C382" s="494" t="s">
        <v>2451</v>
      </c>
      <c r="D382" s="81" t="s">
        <v>2439</v>
      </c>
      <c r="E382" s="323" t="s">
        <v>2450</v>
      </c>
      <c r="F382" s="67">
        <v>45012</v>
      </c>
      <c r="G382" s="67"/>
      <c r="H382" s="73">
        <v>13405953.449999999</v>
      </c>
      <c r="I382" s="68" t="s">
        <v>77</v>
      </c>
      <c r="J382" s="68"/>
      <c r="K382" s="68"/>
      <c r="L382" s="68"/>
      <c r="M382" s="73"/>
      <c r="N382" s="68"/>
      <c r="O382" s="73"/>
      <c r="P382" s="75"/>
      <c r="Q382" s="225"/>
      <c r="R382" s="142" t="s">
        <v>547</v>
      </c>
    </row>
    <row r="383" spans="1:18" ht="75">
      <c r="A383" s="323">
        <v>10</v>
      </c>
      <c r="B383" s="355" t="s">
        <v>24</v>
      </c>
      <c r="C383" s="494" t="s">
        <v>2452</v>
      </c>
      <c r="D383" s="81" t="s">
        <v>2439</v>
      </c>
      <c r="E383" s="323" t="s">
        <v>2453</v>
      </c>
      <c r="F383" s="67">
        <v>45027</v>
      </c>
      <c r="G383" s="67"/>
      <c r="H383" s="73">
        <v>223541.56</v>
      </c>
      <c r="I383" s="68" t="s">
        <v>77</v>
      </c>
      <c r="J383" s="68"/>
      <c r="K383" s="68"/>
      <c r="L383" s="68"/>
      <c r="M383" s="73"/>
      <c r="N383" s="68"/>
      <c r="O383" s="73"/>
      <c r="P383" s="75"/>
      <c r="Q383" s="225"/>
      <c r="R383" s="142" t="s">
        <v>547</v>
      </c>
    </row>
    <row r="384" spans="1:18" s="6" customFormat="1" ht="37.5">
      <c r="A384" s="323">
        <v>11</v>
      </c>
      <c r="B384" s="355" t="s">
        <v>24</v>
      </c>
      <c r="C384" s="494" t="s">
        <v>2454</v>
      </c>
      <c r="D384" s="81" t="s">
        <v>2439</v>
      </c>
      <c r="E384" s="323" t="s">
        <v>2455</v>
      </c>
      <c r="F384" s="67">
        <v>44986</v>
      </c>
      <c r="G384" s="67"/>
      <c r="H384" s="73">
        <v>851157.6</v>
      </c>
      <c r="I384" s="68" t="s">
        <v>77</v>
      </c>
      <c r="J384" s="68"/>
      <c r="K384" s="68"/>
      <c r="L384" s="68"/>
      <c r="M384" s="73"/>
      <c r="N384" s="68"/>
      <c r="O384" s="73"/>
      <c r="P384" s="75"/>
    </row>
    <row r="385" spans="1:16" ht="45" customHeight="1">
      <c r="A385" s="323">
        <v>12</v>
      </c>
      <c r="B385" s="355" t="s">
        <v>24</v>
      </c>
      <c r="C385" s="494" t="s">
        <v>2456</v>
      </c>
      <c r="D385" s="81" t="s">
        <v>28</v>
      </c>
      <c r="E385" s="323" t="s">
        <v>2457</v>
      </c>
      <c r="F385" s="67">
        <v>44986</v>
      </c>
      <c r="G385" s="67">
        <v>45027</v>
      </c>
      <c r="H385" s="73">
        <v>418589.66</v>
      </c>
      <c r="I385" s="68" t="s">
        <v>77</v>
      </c>
      <c r="J385" s="68">
        <v>418589.66</v>
      </c>
      <c r="K385" s="68"/>
      <c r="L385" s="68"/>
      <c r="M385" s="73"/>
      <c r="N385" s="68"/>
      <c r="O385" s="73"/>
      <c r="P385" s="75"/>
    </row>
    <row r="386" spans="1:16" ht="18.75">
      <c r="A386" s="323">
        <v>13</v>
      </c>
      <c r="B386" s="355" t="s">
        <v>24</v>
      </c>
      <c r="C386" s="494" t="s">
        <v>2458</v>
      </c>
      <c r="D386" s="81" t="s">
        <v>28</v>
      </c>
      <c r="E386" s="323" t="s">
        <v>2457</v>
      </c>
      <c r="F386" s="67">
        <v>45020</v>
      </c>
      <c r="G386" s="67">
        <v>45042</v>
      </c>
      <c r="H386" s="73">
        <v>497085.62</v>
      </c>
      <c r="I386" s="68" t="s">
        <v>77</v>
      </c>
      <c r="J386" s="68">
        <v>497085.62</v>
      </c>
      <c r="K386" s="68"/>
      <c r="L386" s="68"/>
      <c r="M386" s="73"/>
      <c r="N386" s="68"/>
      <c r="O386" s="73"/>
      <c r="P386" s="75"/>
    </row>
    <row r="387" spans="1:16" s="44" customFormat="1" ht="18.75">
      <c r="A387" s="323">
        <v>14</v>
      </c>
      <c r="B387" s="355" t="s">
        <v>24</v>
      </c>
      <c r="C387" s="494" t="s">
        <v>2459</v>
      </c>
      <c r="D387" s="81" t="s">
        <v>28</v>
      </c>
      <c r="E387" s="323" t="s">
        <v>2457</v>
      </c>
      <c r="F387" s="67">
        <v>45030</v>
      </c>
      <c r="G387" s="67">
        <v>45050</v>
      </c>
      <c r="H387" s="73">
        <v>196482.71</v>
      </c>
      <c r="I387" s="68" t="s">
        <v>77</v>
      </c>
      <c r="J387" s="68">
        <v>196482.71</v>
      </c>
      <c r="K387" s="68"/>
      <c r="L387" s="68"/>
      <c r="M387" s="73"/>
      <c r="N387" s="68"/>
      <c r="O387" s="73"/>
      <c r="P387" s="75"/>
    </row>
    <row r="388" spans="1:16" s="44" customFormat="1" ht="18.75">
      <c r="A388" s="323">
        <v>15</v>
      </c>
      <c r="B388" s="355" t="s">
        <v>24</v>
      </c>
      <c r="C388" s="494" t="s">
        <v>2460</v>
      </c>
      <c r="D388" s="81" t="s">
        <v>28</v>
      </c>
      <c r="E388" s="323" t="s">
        <v>2457</v>
      </c>
      <c r="F388" s="67">
        <v>44978</v>
      </c>
      <c r="G388" s="67">
        <v>45070</v>
      </c>
      <c r="H388" s="73">
        <v>482085.93</v>
      </c>
      <c r="I388" s="68" t="s">
        <v>77</v>
      </c>
      <c r="J388" s="68">
        <v>482085.93</v>
      </c>
      <c r="K388" s="68"/>
      <c r="L388" s="68"/>
      <c r="M388" s="73"/>
      <c r="N388" s="68"/>
      <c r="O388" s="73"/>
      <c r="P388" s="75"/>
    </row>
    <row r="389" spans="1:16" s="44" customFormat="1" ht="18.75">
      <c r="A389" s="323">
        <v>16</v>
      </c>
      <c r="B389" s="355" t="s">
        <v>24</v>
      </c>
      <c r="C389" s="494" t="s">
        <v>2461</v>
      </c>
      <c r="D389" s="81" t="s">
        <v>28</v>
      </c>
      <c r="E389" s="323" t="s">
        <v>2457</v>
      </c>
      <c r="F389" s="67"/>
      <c r="G389" s="67"/>
      <c r="H389" s="73"/>
      <c r="I389" s="68" t="s">
        <v>77</v>
      </c>
      <c r="J389" s="68"/>
      <c r="K389" s="68"/>
      <c r="L389" s="68"/>
      <c r="M389" s="73"/>
      <c r="N389" s="68"/>
      <c r="O389" s="73"/>
      <c r="P389" s="75"/>
    </row>
    <row r="390" spans="1:16" s="44" customFormat="1" ht="69.75" customHeight="1">
      <c r="A390" s="323">
        <v>17</v>
      </c>
      <c r="B390" s="355" t="s">
        <v>24</v>
      </c>
      <c r="C390" s="494" t="s">
        <v>2462</v>
      </c>
      <c r="D390" s="81" t="s">
        <v>28</v>
      </c>
      <c r="E390" s="323" t="s">
        <v>2457</v>
      </c>
      <c r="F390" s="67"/>
      <c r="G390" s="67"/>
      <c r="H390" s="73"/>
      <c r="I390" s="68" t="s">
        <v>77</v>
      </c>
      <c r="J390" s="68"/>
      <c r="K390" s="68"/>
      <c r="L390" s="68"/>
      <c r="M390" s="73"/>
      <c r="N390" s="68"/>
      <c r="O390" s="73"/>
      <c r="P390" s="75"/>
    </row>
    <row r="391" spans="1:16" s="44" customFormat="1" ht="66.75" customHeight="1">
      <c r="A391" s="323">
        <v>18</v>
      </c>
      <c r="B391" s="355" t="s">
        <v>2597</v>
      </c>
      <c r="C391" s="494" t="s">
        <v>2463</v>
      </c>
      <c r="D391" s="81" t="s">
        <v>2439</v>
      </c>
      <c r="E391" s="323" t="s">
        <v>2464</v>
      </c>
      <c r="F391" s="67">
        <v>44953</v>
      </c>
      <c r="G391" s="67">
        <v>45291</v>
      </c>
      <c r="H391" s="73">
        <v>1478555.1040000001</v>
      </c>
      <c r="I391" s="68" t="s">
        <v>77</v>
      </c>
      <c r="J391" s="68">
        <v>1478555.1040000001</v>
      </c>
      <c r="K391" s="68"/>
      <c r="L391" s="68">
        <v>1465560</v>
      </c>
      <c r="M391" s="73"/>
      <c r="N391" s="68"/>
      <c r="O391" s="73"/>
      <c r="P391" s="75"/>
    </row>
    <row r="392" spans="1:16" s="44" customFormat="1" ht="63.75" customHeight="1">
      <c r="A392" s="323">
        <v>19</v>
      </c>
      <c r="B392" s="355" t="s">
        <v>2597</v>
      </c>
      <c r="C392" s="494" t="s">
        <v>2465</v>
      </c>
      <c r="D392" s="81" t="s">
        <v>2439</v>
      </c>
      <c r="E392" s="323" t="s">
        <v>2464</v>
      </c>
      <c r="F392" s="67">
        <v>45062</v>
      </c>
      <c r="G392" s="67">
        <v>45291</v>
      </c>
      <c r="H392" s="73">
        <v>3440408</v>
      </c>
      <c r="I392" s="68" t="s">
        <v>77</v>
      </c>
      <c r="J392" s="68">
        <v>3440408</v>
      </c>
      <c r="K392" s="68"/>
      <c r="L392" s="68"/>
      <c r="M392" s="73"/>
      <c r="N392" s="68"/>
      <c r="O392" s="73"/>
      <c r="P392" s="75"/>
    </row>
    <row r="393" spans="1:16" s="4" customFormat="1" ht="45" customHeight="1">
      <c r="A393" s="323">
        <v>20</v>
      </c>
      <c r="B393" s="355" t="s">
        <v>2597</v>
      </c>
      <c r="C393" s="494" t="s">
        <v>2466</v>
      </c>
      <c r="D393" s="81" t="s">
        <v>2439</v>
      </c>
      <c r="E393" s="323" t="s">
        <v>2464</v>
      </c>
      <c r="F393" s="67"/>
      <c r="G393" s="67"/>
      <c r="H393" s="73"/>
      <c r="I393" s="68" t="s">
        <v>77</v>
      </c>
      <c r="J393" s="68"/>
      <c r="K393" s="68"/>
      <c r="L393" s="68"/>
      <c r="M393" s="73"/>
      <c r="N393" s="68"/>
      <c r="O393" s="73"/>
      <c r="P393" s="75"/>
    </row>
    <row r="394" spans="1:16" ht="45" customHeight="1">
      <c r="A394" s="323">
        <v>21</v>
      </c>
      <c r="B394" s="355" t="s">
        <v>2597</v>
      </c>
      <c r="C394" s="494" t="s">
        <v>2467</v>
      </c>
      <c r="D394" s="81" t="s">
        <v>2439</v>
      </c>
      <c r="E394" s="115" t="s">
        <v>2464</v>
      </c>
      <c r="F394" s="67"/>
      <c r="G394" s="67"/>
      <c r="H394" s="68"/>
      <c r="I394" s="68" t="s">
        <v>77</v>
      </c>
      <c r="J394" s="68"/>
      <c r="K394" s="68"/>
      <c r="L394" s="68"/>
      <c r="M394" s="73"/>
      <c r="N394" s="68"/>
      <c r="O394" s="73"/>
      <c r="P394" s="75"/>
    </row>
    <row r="395" spans="1:16" ht="45" customHeight="1">
      <c r="A395" s="565" t="s">
        <v>20</v>
      </c>
      <c r="B395" s="565"/>
      <c r="C395" s="565"/>
      <c r="D395" s="565"/>
      <c r="E395" s="565"/>
      <c r="F395" s="565"/>
      <c r="G395" s="565"/>
      <c r="H395" s="80">
        <f t="shared" ref="H395:O395" si="20">SUM(H374:H394)</f>
        <v>235927068.759</v>
      </c>
      <c r="I395" s="59">
        <f t="shared" si="20"/>
        <v>52182509.810000002</v>
      </c>
      <c r="J395" s="80">
        <f t="shared" si="20"/>
        <v>154317652.73400003</v>
      </c>
      <c r="K395" s="80">
        <f t="shared" si="20"/>
        <v>1599535.6</v>
      </c>
      <c r="L395" s="80">
        <f t="shared" si="20"/>
        <v>22726702.759999998</v>
      </c>
      <c r="M395" s="80">
        <f t="shared" si="20"/>
        <v>0</v>
      </c>
      <c r="N395" s="80">
        <f t="shared" si="20"/>
        <v>0</v>
      </c>
      <c r="O395" s="80">
        <f t="shared" si="20"/>
        <v>0</v>
      </c>
      <c r="P395" s="80"/>
    </row>
    <row r="396" spans="1:16" ht="45" customHeight="1">
      <c r="A396" s="627"/>
      <c r="B396" s="628"/>
      <c r="C396" s="628"/>
      <c r="D396" s="628"/>
      <c r="E396" s="628"/>
      <c r="F396" s="628"/>
      <c r="G396" s="628"/>
      <c r="H396" s="628"/>
      <c r="I396" s="628"/>
      <c r="J396" s="628"/>
      <c r="K396" s="628"/>
      <c r="L396" s="628"/>
      <c r="M396" s="628"/>
      <c r="N396" s="628"/>
      <c r="O396" s="628"/>
      <c r="P396" s="629"/>
    </row>
    <row r="397" spans="1:16" ht="45" customHeight="1">
      <c r="A397" s="648" t="s">
        <v>523</v>
      </c>
      <c r="B397" s="649"/>
      <c r="C397" s="649"/>
      <c r="D397" s="649"/>
      <c r="E397" s="649"/>
      <c r="F397" s="649"/>
      <c r="G397" s="649"/>
      <c r="H397" s="649"/>
      <c r="I397" s="649"/>
      <c r="J397" s="649"/>
      <c r="K397" s="649"/>
      <c r="L397" s="649"/>
      <c r="M397" s="649"/>
      <c r="N397" s="649"/>
      <c r="O397" s="649"/>
      <c r="P397" s="650"/>
    </row>
    <row r="398" spans="1:16" s="4" customFormat="1" ht="56.25">
      <c r="A398" s="72">
        <v>1</v>
      </c>
      <c r="B398" s="355" t="s">
        <v>24</v>
      </c>
      <c r="C398" s="363" t="s">
        <v>2258</v>
      </c>
      <c r="D398" s="65" t="s">
        <v>318</v>
      </c>
      <c r="E398" s="65"/>
      <c r="F398" s="65">
        <v>2023</v>
      </c>
      <c r="G398" s="115">
        <v>2023</v>
      </c>
      <c r="H398" s="68">
        <v>6305011.4000000004</v>
      </c>
      <c r="I398" s="73"/>
      <c r="J398" s="68">
        <v>6305011.4000000004</v>
      </c>
      <c r="K398" s="65"/>
      <c r="L398" s="73">
        <v>0</v>
      </c>
      <c r="M398" s="73"/>
      <c r="N398" s="73"/>
      <c r="O398" s="73"/>
      <c r="P398" s="65" t="s">
        <v>270</v>
      </c>
    </row>
    <row r="399" spans="1:16" ht="56.25">
      <c r="A399" s="72">
        <v>2</v>
      </c>
      <c r="B399" s="355" t="s">
        <v>2597</v>
      </c>
      <c r="C399" s="363" t="s">
        <v>2259</v>
      </c>
      <c r="D399" s="65" t="s">
        <v>318</v>
      </c>
      <c r="E399" s="65"/>
      <c r="F399" s="65">
        <v>2023</v>
      </c>
      <c r="G399" s="115">
        <v>2023</v>
      </c>
      <c r="H399" s="68">
        <v>7841159</v>
      </c>
      <c r="I399" s="73"/>
      <c r="J399" s="68">
        <v>7841159</v>
      </c>
      <c r="K399" s="139"/>
      <c r="L399" s="73">
        <v>3548361.87</v>
      </c>
      <c r="M399" s="73"/>
      <c r="N399" s="73"/>
      <c r="O399" s="73"/>
      <c r="P399" s="65" t="s">
        <v>270</v>
      </c>
    </row>
    <row r="400" spans="1:16" ht="56.25">
      <c r="A400" s="72">
        <v>3</v>
      </c>
      <c r="B400" s="355" t="s">
        <v>2597</v>
      </c>
      <c r="C400" s="363" t="s">
        <v>2260</v>
      </c>
      <c r="D400" s="65" t="s">
        <v>318</v>
      </c>
      <c r="E400" s="65"/>
      <c r="F400" s="65">
        <v>2023</v>
      </c>
      <c r="G400" s="115">
        <v>2023</v>
      </c>
      <c r="H400" s="68">
        <v>5900000</v>
      </c>
      <c r="I400" s="73"/>
      <c r="J400" s="68">
        <v>5900000</v>
      </c>
      <c r="K400" s="115"/>
      <c r="L400" s="73">
        <v>0</v>
      </c>
      <c r="M400" s="73"/>
      <c r="N400" s="73"/>
      <c r="O400" s="73"/>
      <c r="P400" s="65" t="s">
        <v>270</v>
      </c>
    </row>
    <row r="401" spans="1:16" s="44" customFormat="1" ht="56.25">
      <c r="A401" s="72">
        <v>4</v>
      </c>
      <c r="B401" s="355" t="s">
        <v>2597</v>
      </c>
      <c r="C401" s="363" t="s">
        <v>2261</v>
      </c>
      <c r="D401" s="65" t="s">
        <v>318</v>
      </c>
      <c r="E401" s="65"/>
      <c r="F401" s="65">
        <v>2023</v>
      </c>
      <c r="G401" s="115">
        <v>2023</v>
      </c>
      <c r="H401" s="68">
        <v>8238170</v>
      </c>
      <c r="I401" s="73"/>
      <c r="J401" s="68">
        <v>8238170</v>
      </c>
      <c r="K401" s="115"/>
      <c r="L401" s="73">
        <v>3077825.13</v>
      </c>
      <c r="M401" s="73"/>
      <c r="N401" s="73"/>
      <c r="O401" s="73"/>
      <c r="P401" s="65" t="s">
        <v>270</v>
      </c>
    </row>
    <row r="402" spans="1:16" s="44" customFormat="1" ht="45" customHeight="1">
      <c r="A402" s="72">
        <v>5</v>
      </c>
      <c r="B402" s="355" t="s">
        <v>2597</v>
      </c>
      <c r="C402" s="363" t="s">
        <v>2262</v>
      </c>
      <c r="D402" s="65" t="s">
        <v>318</v>
      </c>
      <c r="E402" s="65"/>
      <c r="F402" s="65">
        <v>2023</v>
      </c>
      <c r="G402" s="115">
        <v>2023</v>
      </c>
      <c r="H402" s="68">
        <v>6239663</v>
      </c>
      <c r="I402" s="73"/>
      <c r="J402" s="68">
        <v>6239663</v>
      </c>
      <c r="K402" s="115"/>
      <c r="L402" s="73">
        <v>3449870.36</v>
      </c>
      <c r="M402" s="73"/>
      <c r="N402" s="73"/>
      <c r="O402" s="73"/>
      <c r="P402" s="65" t="s">
        <v>270</v>
      </c>
    </row>
    <row r="403" spans="1:16" s="44" customFormat="1" ht="57" customHeight="1">
      <c r="A403" s="72">
        <v>6</v>
      </c>
      <c r="B403" s="355" t="s">
        <v>2597</v>
      </c>
      <c r="C403" s="363" t="s">
        <v>2263</v>
      </c>
      <c r="D403" s="65" t="s">
        <v>318</v>
      </c>
      <c r="E403" s="65"/>
      <c r="F403" s="65">
        <v>2023</v>
      </c>
      <c r="G403" s="115">
        <v>2023</v>
      </c>
      <c r="H403" s="68">
        <v>7454532</v>
      </c>
      <c r="I403" s="73"/>
      <c r="J403" s="68">
        <v>7454532</v>
      </c>
      <c r="K403" s="115"/>
      <c r="L403" s="73">
        <v>1540691.07</v>
      </c>
      <c r="M403" s="73"/>
      <c r="N403" s="73"/>
      <c r="O403" s="73"/>
      <c r="P403" s="65" t="s">
        <v>270</v>
      </c>
    </row>
    <row r="404" spans="1:16" s="44" customFormat="1" ht="58.5" customHeight="1">
      <c r="A404" s="72">
        <v>7</v>
      </c>
      <c r="B404" s="355" t="s">
        <v>2597</v>
      </c>
      <c r="C404" s="363" t="s">
        <v>2264</v>
      </c>
      <c r="D404" s="65" t="s">
        <v>318</v>
      </c>
      <c r="E404" s="65"/>
      <c r="F404" s="65">
        <v>2023</v>
      </c>
      <c r="G404" s="115">
        <v>2023</v>
      </c>
      <c r="H404" s="68">
        <v>3124050</v>
      </c>
      <c r="I404" s="73"/>
      <c r="J404" s="68">
        <v>3124050</v>
      </c>
      <c r="K404" s="115"/>
      <c r="L404" s="73">
        <v>973693.93</v>
      </c>
      <c r="M404" s="73"/>
      <c r="N404" s="73"/>
      <c r="O404" s="73"/>
      <c r="P404" s="65" t="s">
        <v>270</v>
      </c>
    </row>
    <row r="405" spans="1:16" s="44" customFormat="1" ht="45" customHeight="1">
      <c r="A405" s="72">
        <v>8</v>
      </c>
      <c r="B405" s="347" t="s">
        <v>24</v>
      </c>
      <c r="C405" s="363" t="s">
        <v>2265</v>
      </c>
      <c r="D405" s="65" t="s">
        <v>318</v>
      </c>
      <c r="E405" s="65"/>
      <c r="F405" s="65">
        <v>2023</v>
      </c>
      <c r="G405" s="115">
        <v>2023</v>
      </c>
      <c r="H405" s="68">
        <v>2360000</v>
      </c>
      <c r="I405" s="73"/>
      <c r="J405" s="68">
        <v>2360000</v>
      </c>
      <c r="K405" s="115"/>
      <c r="L405" s="73">
        <v>0</v>
      </c>
      <c r="M405" s="73"/>
      <c r="N405" s="73"/>
      <c r="O405" s="73"/>
      <c r="P405" s="65" t="s">
        <v>270</v>
      </c>
    </row>
    <row r="406" spans="1:16" s="44" customFormat="1" ht="45" customHeight="1">
      <c r="A406" s="72">
        <v>9</v>
      </c>
      <c r="B406" s="347" t="s">
        <v>2597</v>
      </c>
      <c r="C406" s="363" t="s">
        <v>2266</v>
      </c>
      <c r="D406" s="65" t="s">
        <v>318</v>
      </c>
      <c r="E406" s="65"/>
      <c r="F406" s="65">
        <v>2023</v>
      </c>
      <c r="G406" s="115">
        <v>2023</v>
      </c>
      <c r="H406" s="68">
        <v>17694690</v>
      </c>
      <c r="I406" s="73"/>
      <c r="J406" s="68">
        <v>17694690</v>
      </c>
      <c r="K406" s="115"/>
      <c r="L406" s="73">
        <v>2443780.17</v>
      </c>
      <c r="M406" s="73"/>
      <c r="N406" s="73"/>
      <c r="O406" s="73"/>
      <c r="P406" s="65" t="s">
        <v>270</v>
      </c>
    </row>
    <row r="407" spans="1:16" s="44" customFormat="1" ht="56.25">
      <c r="A407" s="72">
        <v>10</v>
      </c>
      <c r="B407" s="347" t="s">
        <v>2597</v>
      </c>
      <c r="C407" s="363" t="s">
        <v>2267</v>
      </c>
      <c r="D407" s="65" t="s">
        <v>318</v>
      </c>
      <c r="E407" s="65"/>
      <c r="F407" s="65">
        <v>2023</v>
      </c>
      <c r="G407" s="115">
        <v>2023</v>
      </c>
      <c r="H407" s="68">
        <v>32568000</v>
      </c>
      <c r="I407" s="73"/>
      <c r="J407" s="68">
        <v>32568000</v>
      </c>
      <c r="K407" s="115"/>
      <c r="L407" s="73">
        <v>14982112.77</v>
      </c>
      <c r="M407" s="73"/>
      <c r="N407" s="73"/>
      <c r="O407" s="73"/>
      <c r="P407" s="65" t="s">
        <v>270</v>
      </c>
    </row>
    <row r="408" spans="1:16" s="4" customFormat="1" ht="45" customHeight="1">
      <c r="A408" s="72">
        <v>11</v>
      </c>
      <c r="B408" s="347" t="s">
        <v>2597</v>
      </c>
      <c r="C408" s="363" t="s">
        <v>2268</v>
      </c>
      <c r="D408" s="65" t="s">
        <v>318</v>
      </c>
      <c r="E408" s="65"/>
      <c r="F408" s="65">
        <v>2023</v>
      </c>
      <c r="G408" s="115">
        <v>2023</v>
      </c>
      <c r="H408" s="68">
        <v>16062396</v>
      </c>
      <c r="I408" s="73"/>
      <c r="J408" s="68">
        <v>16062396</v>
      </c>
      <c r="K408" s="115"/>
      <c r="L408" s="73">
        <v>4806485.5</v>
      </c>
      <c r="M408" s="73"/>
      <c r="N408" s="73"/>
      <c r="O408" s="73"/>
      <c r="P408" s="65" t="s">
        <v>270</v>
      </c>
    </row>
    <row r="409" spans="1:16" ht="45" customHeight="1">
      <c r="A409" s="72">
        <v>12</v>
      </c>
      <c r="B409" s="347" t="s">
        <v>2597</v>
      </c>
      <c r="C409" s="363" t="s">
        <v>2269</v>
      </c>
      <c r="D409" s="65" t="s">
        <v>318</v>
      </c>
      <c r="E409" s="65"/>
      <c r="F409" s="65">
        <v>2023</v>
      </c>
      <c r="G409" s="115">
        <v>2023</v>
      </c>
      <c r="H409" s="68">
        <v>29999999.039999999</v>
      </c>
      <c r="I409" s="73"/>
      <c r="J409" s="68">
        <v>29999999.039999999</v>
      </c>
      <c r="K409" s="115"/>
      <c r="L409" s="73">
        <v>9793626.7899999991</v>
      </c>
      <c r="M409" s="73"/>
      <c r="N409" s="73"/>
      <c r="O409" s="73"/>
      <c r="P409" s="65" t="s">
        <v>270</v>
      </c>
    </row>
    <row r="410" spans="1:16" ht="56.25">
      <c r="A410" s="72">
        <v>13</v>
      </c>
      <c r="B410" s="347" t="s">
        <v>2597</v>
      </c>
      <c r="C410" s="363" t="s">
        <v>2270</v>
      </c>
      <c r="D410" s="65" t="s">
        <v>318</v>
      </c>
      <c r="E410" s="65"/>
      <c r="F410" s="65">
        <v>2023</v>
      </c>
      <c r="G410" s="115">
        <v>2023</v>
      </c>
      <c r="H410" s="68">
        <v>4425000</v>
      </c>
      <c r="I410" s="73"/>
      <c r="J410" s="68">
        <v>4425000</v>
      </c>
      <c r="K410" s="115"/>
      <c r="L410" s="73">
        <v>0</v>
      </c>
      <c r="M410" s="73"/>
      <c r="N410" s="73"/>
      <c r="O410" s="73"/>
      <c r="P410" s="65" t="s">
        <v>270</v>
      </c>
    </row>
    <row r="411" spans="1:16" ht="46.5" customHeight="1">
      <c r="A411" s="72">
        <v>14</v>
      </c>
      <c r="B411" s="355" t="s">
        <v>24</v>
      </c>
      <c r="C411" s="363" t="s">
        <v>2271</v>
      </c>
      <c r="D411" s="65" t="s">
        <v>318</v>
      </c>
      <c r="E411" s="65"/>
      <c r="F411" s="65">
        <v>2023</v>
      </c>
      <c r="G411" s="115">
        <v>2023</v>
      </c>
      <c r="H411" s="68">
        <v>50032000</v>
      </c>
      <c r="I411" s="73"/>
      <c r="J411" s="68">
        <v>50032000</v>
      </c>
      <c r="K411" s="115"/>
      <c r="L411" s="73">
        <v>10751067</v>
      </c>
      <c r="M411" s="73"/>
      <c r="N411" s="73"/>
      <c r="O411" s="73"/>
      <c r="P411" s="65" t="s">
        <v>270</v>
      </c>
    </row>
    <row r="412" spans="1:16" ht="45" customHeight="1">
      <c r="A412" s="72">
        <v>15</v>
      </c>
      <c r="B412" s="355" t="s">
        <v>24</v>
      </c>
      <c r="C412" s="363" t="s">
        <v>2272</v>
      </c>
      <c r="D412" s="65" t="s">
        <v>318</v>
      </c>
      <c r="E412" s="65"/>
      <c r="F412" s="65">
        <v>2023</v>
      </c>
      <c r="G412" s="115">
        <v>2023</v>
      </c>
      <c r="H412" s="68">
        <v>7257000</v>
      </c>
      <c r="I412" s="73"/>
      <c r="J412" s="68">
        <v>7257000</v>
      </c>
      <c r="K412" s="115"/>
      <c r="L412" s="73">
        <v>0</v>
      </c>
      <c r="M412" s="73"/>
      <c r="N412" s="73"/>
      <c r="O412" s="73"/>
      <c r="P412" s="65" t="s">
        <v>270</v>
      </c>
    </row>
    <row r="413" spans="1:16" ht="75">
      <c r="A413" s="72">
        <v>16</v>
      </c>
      <c r="B413" s="355" t="s">
        <v>24</v>
      </c>
      <c r="C413" s="363" t="s">
        <v>2273</v>
      </c>
      <c r="D413" s="65" t="s">
        <v>318</v>
      </c>
      <c r="E413" s="65"/>
      <c r="F413" s="65">
        <v>2023</v>
      </c>
      <c r="G413" s="115">
        <v>2023</v>
      </c>
      <c r="H413" s="68">
        <v>3751070.02</v>
      </c>
      <c r="I413" s="73"/>
      <c r="J413" s="68">
        <v>3751070.02</v>
      </c>
      <c r="K413" s="115"/>
      <c r="L413" s="73">
        <v>0</v>
      </c>
      <c r="M413" s="73"/>
      <c r="N413" s="73"/>
      <c r="O413" s="73"/>
      <c r="P413" s="65" t="s">
        <v>271</v>
      </c>
    </row>
    <row r="414" spans="1:16" ht="93.75">
      <c r="A414" s="72">
        <v>17</v>
      </c>
      <c r="B414" s="355" t="s">
        <v>24</v>
      </c>
      <c r="C414" s="363" t="s">
        <v>2274</v>
      </c>
      <c r="D414" s="65" t="s">
        <v>318</v>
      </c>
      <c r="E414" s="65"/>
      <c r="F414" s="65">
        <v>2023</v>
      </c>
      <c r="G414" s="115">
        <v>2023</v>
      </c>
      <c r="H414" s="68">
        <v>1698020</v>
      </c>
      <c r="I414" s="73"/>
      <c r="J414" s="68">
        <v>1698020</v>
      </c>
      <c r="K414" s="115"/>
      <c r="L414" s="73">
        <v>0</v>
      </c>
      <c r="M414" s="73"/>
      <c r="N414" s="73"/>
      <c r="O414" s="73"/>
      <c r="P414" s="65" t="s">
        <v>271</v>
      </c>
    </row>
    <row r="415" spans="1:16" ht="45" customHeight="1">
      <c r="A415" s="72">
        <v>18</v>
      </c>
      <c r="B415" s="355" t="s">
        <v>2597</v>
      </c>
      <c r="C415" s="363" t="s">
        <v>2275</v>
      </c>
      <c r="D415" s="65" t="s">
        <v>318</v>
      </c>
      <c r="E415" s="65"/>
      <c r="F415" s="65">
        <v>2023</v>
      </c>
      <c r="G415" s="115">
        <v>2023</v>
      </c>
      <c r="H415" s="68">
        <v>5605000</v>
      </c>
      <c r="I415" s="73"/>
      <c r="J415" s="68">
        <v>5605000</v>
      </c>
      <c r="K415" s="115"/>
      <c r="L415" s="73">
        <v>4493295.24</v>
      </c>
      <c r="M415" s="73"/>
      <c r="N415" s="73"/>
      <c r="O415" s="73"/>
      <c r="P415" s="65" t="s">
        <v>270</v>
      </c>
    </row>
    <row r="416" spans="1:16" s="44" customFormat="1" ht="56.25">
      <c r="A416" s="72">
        <v>19</v>
      </c>
      <c r="B416" s="355" t="s">
        <v>24</v>
      </c>
      <c r="C416" s="363" t="s">
        <v>2276</v>
      </c>
      <c r="D416" s="65" t="s">
        <v>318</v>
      </c>
      <c r="E416" s="65"/>
      <c r="F416" s="65">
        <v>2021</v>
      </c>
      <c r="G416" s="115">
        <v>2023</v>
      </c>
      <c r="H416" s="68">
        <v>36899368</v>
      </c>
      <c r="I416" s="73"/>
      <c r="J416" s="68">
        <v>36899368</v>
      </c>
      <c r="K416" s="115"/>
      <c r="L416" s="73">
        <v>9283872</v>
      </c>
      <c r="M416" s="73"/>
      <c r="N416" s="73"/>
      <c r="O416" s="73"/>
      <c r="P416" s="65" t="s">
        <v>270</v>
      </c>
    </row>
    <row r="417" spans="1:16" s="44" customFormat="1" ht="75">
      <c r="A417" s="72">
        <v>20</v>
      </c>
      <c r="B417" s="355" t="s">
        <v>24</v>
      </c>
      <c r="C417" s="363" t="s">
        <v>2277</v>
      </c>
      <c r="D417" s="65" t="s">
        <v>318</v>
      </c>
      <c r="E417" s="65"/>
      <c r="F417" s="65">
        <v>2023</v>
      </c>
      <c r="G417" s="115">
        <v>2023</v>
      </c>
      <c r="H417" s="68">
        <v>4291954.82</v>
      </c>
      <c r="I417" s="73"/>
      <c r="J417" s="68">
        <v>4291954.82</v>
      </c>
      <c r="K417" s="115"/>
      <c r="L417" s="73"/>
      <c r="M417" s="73"/>
      <c r="N417" s="73"/>
      <c r="O417" s="73"/>
      <c r="P417" s="65" t="s">
        <v>270</v>
      </c>
    </row>
    <row r="418" spans="1:16" s="44" customFormat="1" ht="56.25">
      <c r="A418" s="72">
        <v>21</v>
      </c>
      <c r="B418" s="355" t="s">
        <v>24</v>
      </c>
      <c r="C418" s="363" t="s">
        <v>2278</v>
      </c>
      <c r="D418" s="65" t="s">
        <v>318</v>
      </c>
      <c r="E418" s="65"/>
      <c r="F418" s="65">
        <v>2023</v>
      </c>
      <c r="G418" s="115">
        <v>2023</v>
      </c>
      <c r="H418" s="68">
        <v>21811179.870000001</v>
      </c>
      <c r="I418" s="73"/>
      <c r="J418" s="68">
        <v>21811179.870000001</v>
      </c>
      <c r="K418" s="115"/>
      <c r="L418" s="73">
        <v>0</v>
      </c>
      <c r="M418" s="73"/>
      <c r="N418" s="73"/>
      <c r="O418" s="73"/>
      <c r="P418" s="65" t="s">
        <v>271</v>
      </c>
    </row>
    <row r="419" spans="1:16" s="44" customFormat="1" ht="93.75">
      <c r="A419" s="72">
        <v>22</v>
      </c>
      <c r="B419" s="355" t="s">
        <v>24</v>
      </c>
      <c r="C419" s="363" t="s">
        <v>2279</v>
      </c>
      <c r="D419" s="65" t="s">
        <v>318</v>
      </c>
      <c r="E419" s="65"/>
      <c r="F419" s="65">
        <v>2023</v>
      </c>
      <c r="G419" s="115">
        <v>2023</v>
      </c>
      <c r="H419" s="68">
        <v>19947563.370000001</v>
      </c>
      <c r="I419" s="73"/>
      <c r="J419" s="68">
        <v>19947563.370000001</v>
      </c>
      <c r="K419" s="115"/>
      <c r="L419" s="73">
        <v>0</v>
      </c>
      <c r="M419" s="73"/>
      <c r="N419" s="73"/>
      <c r="O419" s="73"/>
      <c r="P419" s="65" t="s">
        <v>271</v>
      </c>
    </row>
    <row r="420" spans="1:16" s="44" customFormat="1" ht="56.25">
      <c r="A420" s="72">
        <v>23</v>
      </c>
      <c r="B420" s="347" t="s">
        <v>2597</v>
      </c>
      <c r="C420" s="363" t="s">
        <v>2280</v>
      </c>
      <c r="D420" s="65" t="s">
        <v>318</v>
      </c>
      <c r="E420" s="65"/>
      <c r="F420" s="65">
        <v>2023</v>
      </c>
      <c r="G420" s="115">
        <v>2023</v>
      </c>
      <c r="H420" s="68">
        <v>12848614.08</v>
      </c>
      <c r="I420" s="73"/>
      <c r="J420" s="68">
        <v>12848614.08</v>
      </c>
      <c r="K420" s="115"/>
      <c r="L420" s="73">
        <v>2067601.33</v>
      </c>
      <c r="M420" s="73"/>
      <c r="N420" s="73"/>
      <c r="O420" s="73"/>
      <c r="P420" s="65" t="s">
        <v>270</v>
      </c>
    </row>
    <row r="421" spans="1:16" s="44" customFormat="1" ht="75">
      <c r="A421" s="72">
        <v>24</v>
      </c>
      <c r="B421" s="355" t="s">
        <v>24</v>
      </c>
      <c r="C421" s="363" t="s">
        <v>2281</v>
      </c>
      <c r="D421" s="65" t="s">
        <v>318</v>
      </c>
      <c r="E421" s="65"/>
      <c r="F421" s="65">
        <v>2023</v>
      </c>
      <c r="G421" s="115">
        <v>2023</v>
      </c>
      <c r="H421" s="68">
        <v>12242500</v>
      </c>
      <c r="I421" s="73"/>
      <c r="J421" s="68">
        <v>12242500</v>
      </c>
      <c r="K421" s="115"/>
      <c r="L421" s="73">
        <v>0</v>
      </c>
      <c r="M421" s="73"/>
      <c r="N421" s="73"/>
      <c r="O421" s="73"/>
      <c r="P421" s="65" t="s">
        <v>270</v>
      </c>
    </row>
    <row r="422" spans="1:16" s="44" customFormat="1" ht="56.25">
      <c r="A422" s="72">
        <v>25</v>
      </c>
      <c r="B422" s="355" t="s">
        <v>24</v>
      </c>
      <c r="C422" s="363" t="s">
        <v>2282</v>
      </c>
      <c r="D422" s="65" t="s">
        <v>318</v>
      </c>
      <c r="E422" s="65"/>
      <c r="F422" s="65">
        <v>2022</v>
      </c>
      <c r="G422" s="115">
        <v>2023</v>
      </c>
      <c r="H422" s="68">
        <v>4090234</v>
      </c>
      <c r="I422" s="73"/>
      <c r="J422" s="68">
        <v>4090234</v>
      </c>
      <c r="K422" s="115"/>
      <c r="L422" s="73">
        <v>1115781.95</v>
      </c>
      <c r="M422" s="73"/>
      <c r="N422" s="73"/>
      <c r="O422" s="73"/>
      <c r="P422" s="65" t="s">
        <v>270</v>
      </c>
    </row>
    <row r="423" spans="1:16" s="6" customFormat="1" ht="45" customHeight="1">
      <c r="A423" s="645" t="s">
        <v>20</v>
      </c>
      <c r="B423" s="645"/>
      <c r="C423" s="645"/>
      <c r="D423" s="645"/>
      <c r="E423" s="645"/>
      <c r="F423" s="645"/>
      <c r="G423" s="645"/>
      <c r="H423" s="80">
        <f t="shared" ref="H423:O423" si="21">SUM(H398:H422)</f>
        <v>328687174.59999996</v>
      </c>
      <c r="I423" s="80">
        <f t="shared" si="21"/>
        <v>0</v>
      </c>
      <c r="J423" s="80">
        <f t="shared" si="21"/>
        <v>328687174.59999996</v>
      </c>
      <c r="K423" s="80">
        <f t="shared" si="21"/>
        <v>0</v>
      </c>
      <c r="L423" s="80">
        <f t="shared" si="21"/>
        <v>72328065.109999999</v>
      </c>
      <c r="M423" s="80">
        <f t="shared" si="21"/>
        <v>0</v>
      </c>
      <c r="N423" s="80">
        <f t="shared" si="21"/>
        <v>0</v>
      </c>
      <c r="O423" s="80">
        <f t="shared" si="21"/>
        <v>0</v>
      </c>
      <c r="P423" s="223"/>
    </row>
    <row r="424" spans="1:16" ht="45" customHeight="1">
      <c r="A424" s="642"/>
      <c r="B424" s="643"/>
      <c r="C424" s="643"/>
      <c r="D424" s="643"/>
      <c r="E424" s="643"/>
      <c r="F424" s="643"/>
      <c r="G424" s="643"/>
      <c r="H424" s="643"/>
      <c r="I424" s="643"/>
      <c r="J424" s="643"/>
      <c r="K424" s="643"/>
      <c r="L424" s="643"/>
      <c r="M424" s="643"/>
      <c r="N424" s="643"/>
      <c r="O424" s="643"/>
      <c r="P424" s="644"/>
    </row>
    <row r="425" spans="1:16" ht="45" customHeight="1">
      <c r="A425" s="639" t="s">
        <v>516</v>
      </c>
      <c r="B425" s="640"/>
      <c r="C425" s="640"/>
      <c r="D425" s="640"/>
      <c r="E425" s="640"/>
      <c r="F425" s="640"/>
      <c r="G425" s="640"/>
      <c r="H425" s="640"/>
      <c r="I425" s="640"/>
      <c r="J425" s="640"/>
      <c r="K425" s="640"/>
      <c r="L425" s="640"/>
      <c r="M425" s="640"/>
      <c r="N425" s="640"/>
      <c r="O425" s="640"/>
      <c r="P425" s="641"/>
    </row>
    <row r="426" spans="1:16" s="44" customFormat="1" ht="45" customHeight="1">
      <c r="A426" s="115">
        <v>1</v>
      </c>
      <c r="B426" s="355" t="s">
        <v>24</v>
      </c>
      <c r="C426" s="355" t="s">
        <v>830</v>
      </c>
      <c r="D426" s="65" t="s">
        <v>417</v>
      </c>
      <c r="E426" s="115"/>
      <c r="F426" s="115"/>
      <c r="G426" s="66"/>
      <c r="H426" s="73">
        <v>32707291.789999999</v>
      </c>
      <c r="I426" s="73">
        <v>22707291.789999999</v>
      </c>
      <c r="J426" s="68">
        <v>10000000</v>
      </c>
      <c r="K426" s="68"/>
      <c r="L426" s="68">
        <v>7084707.7000000002</v>
      </c>
      <c r="M426" s="68" t="s">
        <v>828</v>
      </c>
      <c r="N426" s="68" t="s">
        <v>828</v>
      </c>
      <c r="O426" s="68" t="s">
        <v>828</v>
      </c>
      <c r="P426" s="216" t="s">
        <v>547</v>
      </c>
    </row>
    <row r="427" spans="1:16" s="44" customFormat="1" ht="60" customHeight="1">
      <c r="A427" s="115">
        <v>2</v>
      </c>
      <c r="B427" s="355" t="s">
        <v>24</v>
      </c>
      <c r="C427" s="355" t="s">
        <v>2283</v>
      </c>
      <c r="D427" s="65" t="s">
        <v>417</v>
      </c>
      <c r="E427" s="115"/>
      <c r="F427" s="115"/>
      <c r="G427" s="66"/>
      <c r="H427" s="73">
        <v>35000000</v>
      </c>
      <c r="I427" s="73"/>
      <c r="J427" s="68">
        <v>35000000</v>
      </c>
      <c r="K427" s="68"/>
      <c r="L427" s="68">
        <v>16554535.960000001</v>
      </c>
      <c r="M427" s="68" t="s">
        <v>828</v>
      </c>
      <c r="N427" s="68" t="s">
        <v>828</v>
      </c>
      <c r="O427" s="68" t="s">
        <v>828</v>
      </c>
      <c r="P427" s="217" t="s">
        <v>547</v>
      </c>
    </row>
    <row r="428" spans="1:16" s="44" customFormat="1" ht="45" customHeight="1">
      <c r="A428" s="115">
        <v>3</v>
      </c>
      <c r="B428" s="355" t="s">
        <v>24</v>
      </c>
      <c r="C428" s="355" t="s">
        <v>2284</v>
      </c>
      <c r="D428" s="65" t="s">
        <v>417</v>
      </c>
      <c r="E428" s="115"/>
      <c r="F428" s="115"/>
      <c r="G428" s="66"/>
      <c r="H428" s="73">
        <v>12196604.640000001</v>
      </c>
      <c r="I428" s="73">
        <v>3772382.61</v>
      </c>
      <c r="J428" s="68">
        <v>3780428.04</v>
      </c>
      <c r="K428" s="68"/>
      <c r="L428" s="68">
        <v>3780428.04</v>
      </c>
      <c r="M428" s="68" t="s">
        <v>828</v>
      </c>
      <c r="N428" s="68" t="s">
        <v>828</v>
      </c>
      <c r="O428" s="68" t="s">
        <v>828</v>
      </c>
      <c r="P428" s="216" t="s">
        <v>547</v>
      </c>
    </row>
    <row r="429" spans="1:16" s="44" customFormat="1" ht="45" customHeight="1">
      <c r="A429" s="551" t="s">
        <v>20</v>
      </c>
      <c r="B429" s="551"/>
      <c r="C429" s="551"/>
      <c r="D429" s="551"/>
      <c r="E429" s="551"/>
      <c r="F429" s="551"/>
      <c r="G429" s="551"/>
      <c r="H429" s="80">
        <f t="shared" ref="H429:O429" si="22">SUM(H426:H428)</f>
        <v>79903896.429999992</v>
      </c>
      <c r="I429" s="59">
        <f t="shared" si="22"/>
        <v>26479674.399999999</v>
      </c>
      <c r="J429" s="80">
        <f t="shared" si="22"/>
        <v>48780428.039999999</v>
      </c>
      <c r="K429" s="80">
        <f t="shared" si="22"/>
        <v>0</v>
      </c>
      <c r="L429" s="80">
        <f t="shared" si="22"/>
        <v>27419671.699999999</v>
      </c>
      <c r="M429" s="80">
        <f t="shared" si="22"/>
        <v>0</v>
      </c>
      <c r="N429" s="80">
        <f t="shared" si="22"/>
        <v>0</v>
      </c>
      <c r="O429" s="80">
        <f t="shared" si="22"/>
        <v>0</v>
      </c>
      <c r="P429" s="86"/>
    </row>
    <row r="430" spans="1:16" s="44" customFormat="1" ht="45" customHeight="1">
      <c r="A430" s="636"/>
      <c r="B430" s="637"/>
      <c r="C430" s="637"/>
      <c r="D430" s="637"/>
      <c r="E430" s="637"/>
      <c r="F430" s="637"/>
      <c r="G430" s="637"/>
      <c r="H430" s="637"/>
      <c r="I430" s="637"/>
      <c r="J430" s="637"/>
      <c r="K430" s="637"/>
      <c r="L430" s="637"/>
      <c r="M430" s="637"/>
      <c r="N430" s="637"/>
      <c r="O430" s="637"/>
      <c r="P430" s="638"/>
    </row>
    <row r="431" spans="1:16" s="44" customFormat="1" ht="45" customHeight="1">
      <c r="A431" s="651" t="s">
        <v>831</v>
      </c>
      <c r="B431" s="652"/>
      <c r="C431" s="652"/>
      <c r="D431" s="652"/>
      <c r="E431" s="652"/>
      <c r="F431" s="652"/>
      <c r="G431" s="652"/>
      <c r="H431" s="652"/>
      <c r="I431" s="652"/>
      <c r="J431" s="652"/>
      <c r="K431" s="652"/>
      <c r="L431" s="652"/>
      <c r="M431" s="652"/>
      <c r="N431" s="652"/>
      <c r="O431" s="652"/>
      <c r="P431" s="653"/>
    </row>
    <row r="432" spans="1:16" s="44" customFormat="1" ht="33" customHeight="1">
      <c r="A432" s="70">
        <v>1</v>
      </c>
      <c r="B432" s="355" t="s">
        <v>24</v>
      </c>
      <c r="C432" s="497" t="s">
        <v>2437</v>
      </c>
      <c r="D432" s="133" t="s">
        <v>394</v>
      </c>
      <c r="E432" s="226" t="s">
        <v>278</v>
      </c>
      <c r="F432" s="344">
        <v>2023</v>
      </c>
      <c r="G432" s="345">
        <v>2023</v>
      </c>
      <c r="H432" s="132">
        <v>2108812</v>
      </c>
      <c r="I432" s="132"/>
      <c r="J432" s="132">
        <v>2108812</v>
      </c>
      <c r="K432" s="227"/>
      <c r="L432" s="227"/>
      <c r="M432" s="121"/>
      <c r="N432" s="120"/>
      <c r="O432" s="228"/>
      <c r="P432" s="119" t="s">
        <v>548</v>
      </c>
    </row>
    <row r="433" spans="1:18" s="44" customFormat="1" ht="33" customHeight="1">
      <c r="A433" s="70">
        <v>2</v>
      </c>
      <c r="B433" s="355" t="s">
        <v>24</v>
      </c>
      <c r="C433" s="394" t="s">
        <v>2438</v>
      </c>
      <c r="D433" s="133" t="s">
        <v>394</v>
      </c>
      <c r="E433" s="226" t="s">
        <v>278</v>
      </c>
      <c r="F433" s="344">
        <v>2023</v>
      </c>
      <c r="G433" s="345">
        <v>2023</v>
      </c>
      <c r="H433" s="122">
        <v>6723909</v>
      </c>
      <c r="I433" s="122"/>
      <c r="J433" s="122">
        <v>6723909</v>
      </c>
      <c r="K433" s="227"/>
      <c r="L433" s="227"/>
      <c r="M433" s="121"/>
      <c r="N433" s="120"/>
      <c r="O433" s="229"/>
      <c r="P433" s="119" t="s">
        <v>270</v>
      </c>
    </row>
    <row r="434" spans="1:18" s="44" customFormat="1" ht="33" customHeight="1">
      <c r="A434" s="70">
        <v>3</v>
      </c>
      <c r="B434" s="355" t="s">
        <v>24</v>
      </c>
      <c r="C434" s="394" t="s">
        <v>2438</v>
      </c>
      <c r="D434" s="133" t="s">
        <v>394</v>
      </c>
      <c r="E434" s="226" t="s">
        <v>278</v>
      </c>
      <c r="F434" s="344">
        <v>2023</v>
      </c>
      <c r="G434" s="345">
        <v>2023</v>
      </c>
      <c r="H434" s="122">
        <v>1209471</v>
      </c>
      <c r="I434" s="122"/>
      <c r="J434" s="122">
        <v>1209471</v>
      </c>
      <c r="K434" s="227"/>
      <c r="L434" s="227"/>
      <c r="M434" s="121"/>
      <c r="N434" s="120"/>
      <c r="O434" s="122"/>
      <c r="P434" s="119" t="s">
        <v>270</v>
      </c>
    </row>
    <row r="435" spans="1:18" s="44" customFormat="1" ht="33" customHeight="1">
      <c r="A435" s="70">
        <v>4</v>
      </c>
      <c r="B435" s="355" t="s">
        <v>24</v>
      </c>
      <c r="C435" s="394" t="s">
        <v>2438</v>
      </c>
      <c r="D435" s="133" t="s">
        <v>394</v>
      </c>
      <c r="E435" s="226" t="s">
        <v>278</v>
      </c>
      <c r="F435" s="344">
        <v>2023</v>
      </c>
      <c r="G435" s="345">
        <v>2023</v>
      </c>
      <c r="H435" s="122">
        <v>50166048</v>
      </c>
      <c r="I435" s="122"/>
      <c r="J435" s="122">
        <v>50166048</v>
      </c>
      <c r="K435" s="227"/>
      <c r="L435" s="227"/>
      <c r="M435" s="121"/>
      <c r="N435" s="120"/>
      <c r="O435" s="122"/>
      <c r="P435" s="119" t="s">
        <v>270</v>
      </c>
    </row>
    <row r="436" spans="1:18" s="44" customFormat="1" ht="33" customHeight="1">
      <c r="A436" s="70">
        <v>5</v>
      </c>
      <c r="B436" s="355" t="s">
        <v>24</v>
      </c>
      <c r="C436" s="394" t="s">
        <v>2438</v>
      </c>
      <c r="D436" s="133" t="s">
        <v>394</v>
      </c>
      <c r="E436" s="226" t="s">
        <v>278</v>
      </c>
      <c r="F436" s="344">
        <v>2023</v>
      </c>
      <c r="G436" s="345">
        <v>2023</v>
      </c>
      <c r="H436" s="122">
        <v>1658029</v>
      </c>
      <c r="I436" s="122"/>
      <c r="J436" s="122">
        <v>1658029</v>
      </c>
      <c r="K436" s="227"/>
      <c r="L436" s="227"/>
      <c r="M436" s="121"/>
      <c r="N436" s="120"/>
      <c r="O436" s="122"/>
      <c r="P436" s="119" t="s">
        <v>270</v>
      </c>
    </row>
    <row r="437" spans="1:18" ht="33" customHeight="1">
      <c r="A437" s="70">
        <v>6</v>
      </c>
      <c r="B437" s="355" t="s">
        <v>24</v>
      </c>
      <c r="C437" s="394" t="s">
        <v>2438</v>
      </c>
      <c r="D437" s="133" t="s">
        <v>394</v>
      </c>
      <c r="E437" s="226" t="s">
        <v>278</v>
      </c>
      <c r="F437" s="344">
        <v>2023</v>
      </c>
      <c r="G437" s="345">
        <v>2023</v>
      </c>
      <c r="H437" s="122">
        <v>4751506</v>
      </c>
      <c r="I437" s="122"/>
      <c r="J437" s="122">
        <v>4751506</v>
      </c>
      <c r="K437" s="227"/>
      <c r="L437" s="227"/>
      <c r="M437" s="121"/>
      <c r="N437" s="120"/>
      <c r="O437" s="122"/>
      <c r="P437" s="119" t="s">
        <v>270</v>
      </c>
    </row>
    <row r="438" spans="1:18" customFormat="1" ht="45" customHeight="1">
      <c r="A438" s="654" t="s">
        <v>20</v>
      </c>
      <c r="B438" s="654"/>
      <c r="C438" s="654"/>
      <c r="D438" s="654"/>
      <c r="E438" s="654"/>
      <c r="F438" s="654"/>
      <c r="G438" s="654"/>
      <c r="H438" s="45">
        <f>SUM(H432:H437)</f>
        <v>66617775</v>
      </c>
      <c r="I438" s="46"/>
      <c r="J438" s="45">
        <f>SUM(J432:J437)</f>
        <v>66617775</v>
      </c>
      <c r="K438" s="45"/>
      <c r="L438" s="45"/>
      <c r="M438" s="45"/>
      <c r="N438" s="45"/>
      <c r="O438" s="45"/>
      <c r="P438" s="51"/>
    </row>
    <row r="439" spans="1:18" ht="45" customHeight="1">
      <c r="A439" s="633"/>
      <c r="B439" s="634"/>
      <c r="C439" s="634"/>
      <c r="D439" s="634"/>
      <c r="E439" s="634"/>
      <c r="F439" s="634"/>
      <c r="G439" s="634"/>
      <c r="H439" s="634"/>
      <c r="I439" s="634"/>
      <c r="J439" s="634"/>
      <c r="K439" s="634"/>
      <c r="L439" s="634"/>
      <c r="M439" s="634"/>
      <c r="N439" s="634"/>
      <c r="O439" s="634"/>
      <c r="P439" s="635"/>
    </row>
    <row r="440" spans="1:18" ht="45" customHeight="1">
      <c r="A440" s="557" t="s">
        <v>2285</v>
      </c>
      <c r="B440" s="558"/>
      <c r="C440" s="558"/>
      <c r="D440" s="558"/>
      <c r="E440" s="558"/>
      <c r="F440" s="558"/>
      <c r="G440" s="558"/>
      <c r="H440" s="558"/>
      <c r="I440" s="558"/>
      <c r="J440" s="558"/>
      <c r="K440" s="558"/>
      <c r="L440" s="558"/>
      <c r="M440" s="558"/>
      <c r="N440" s="558"/>
      <c r="O440" s="558"/>
      <c r="P440" s="559"/>
    </row>
    <row r="441" spans="1:18" ht="45" customHeight="1">
      <c r="A441" s="323">
        <v>1</v>
      </c>
      <c r="B441" s="347" t="s">
        <v>24</v>
      </c>
      <c r="C441" s="498" t="s">
        <v>2286</v>
      </c>
      <c r="D441" s="178" t="s">
        <v>2287</v>
      </c>
      <c r="E441" s="178"/>
      <c r="F441" s="179">
        <v>45030</v>
      </c>
      <c r="G441" s="179">
        <v>45479</v>
      </c>
      <c r="H441" s="230">
        <v>112642144</v>
      </c>
      <c r="I441" s="230">
        <v>0</v>
      </c>
      <c r="J441" s="230">
        <v>68192572.579999998</v>
      </c>
      <c r="K441" s="230"/>
      <c r="L441" s="230"/>
      <c r="M441" s="230">
        <v>22730857.52</v>
      </c>
      <c r="N441" s="230">
        <v>22730857.52</v>
      </c>
      <c r="O441" s="230">
        <v>22730857.52</v>
      </c>
      <c r="P441" s="231"/>
    </row>
    <row r="442" spans="1:18" ht="45" customHeight="1">
      <c r="A442" s="323">
        <v>2</v>
      </c>
      <c r="B442" s="355" t="s">
        <v>24</v>
      </c>
      <c r="C442" s="498" t="s">
        <v>2288</v>
      </c>
      <c r="D442" s="178" t="s">
        <v>2287</v>
      </c>
      <c r="E442" s="178"/>
      <c r="F442" s="179">
        <v>45026</v>
      </c>
      <c r="G442" s="179">
        <v>45565</v>
      </c>
      <c r="H442" s="230">
        <v>214404500</v>
      </c>
      <c r="I442" s="230">
        <v>0</v>
      </c>
      <c r="J442" s="230">
        <v>98307427.420000002</v>
      </c>
      <c r="K442" s="230"/>
      <c r="L442" s="230"/>
      <c r="M442" s="230">
        <v>32769142.48</v>
      </c>
      <c r="N442" s="230">
        <v>32769142.469999999</v>
      </c>
      <c r="O442" s="230">
        <v>32769142.469999999</v>
      </c>
      <c r="P442" s="231"/>
    </row>
    <row r="443" spans="1:18" ht="45" customHeight="1">
      <c r="A443" s="565"/>
      <c r="B443" s="565"/>
      <c r="C443" s="565"/>
      <c r="D443" s="565"/>
      <c r="E443" s="565"/>
      <c r="F443" s="565"/>
      <c r="G443" s="565"/>
      <c r="H443" s="80">
        <f>SUM(H441:H442)</f>
        <v>327046644</v>
      </c>
      <c r="I443" s="59">
        <f>SUM(I441:I442)</f>
        <v>0</v>
      </c>
      <c r="J443" s="80">
        <f>SUM(J441:J442)</f>
        <v>166500000</v>
      </c>
      <c r="K443" s="80"/>
      <c r="L443" s="80"/>
      <c r="M443" s="80">
        <f>SUM(M441:M442)</f>
        <v>55500000</v>
      </c>
      <c r="N443" s="80">
        <f>SUM(N441:N442)</f>
        <v>55499999.989999995</v>
      </c>
      <c r="O443" s="80">
        <f>SUM(O441:O442)</f>
        <v>55499999.989999995</v>
      </c>
      <c r="P443" s="60"/>
    </row>
    <row r="444" spans="1:18" ht="45" customHeight="1">
      <c r="A444" s="534"/>
      <c r="B444" s="646"/>
      <c r="C444" s="646"/>
      <c r="D444" s="646"/>
      <c r="E444" s="646"/>
      <c r="F444" s="646"/>
      <c r="G444" s="646"/>
      <c r="H444" s="646"/>
      <c r="I444" s="646"/>
      <c r="J444" s="646"/>
      <c r="K444" s="646"/>
      <c r="L444" s="646"/>
      <c r="M444" s="646"/>
      <c r="N444" s="646"/>
      <c r="O444" s="646"/>
      <c r="P444" s="647"/>
    </row>
    <row r="445" spans="1:18" ht="36.75" customHeight="1">
      <c r="A445" s="557" t="s">
        <v>2672</v>
      </c>
      <c r="B445" s="558"/>
      <c r="C445" s="558"/>
      <c r="D445" s="558"/>
      <c r="E445" s="558"/>
      <c r="F445" s="558"/>
      <c r="G445" s="558"/>
      <c r="H445" s="558"/>
      <c r="I445" s="558"/>
      <c r="J445" s="558"/>
      <c r="K445" s="558"/>
      <c r="L445" s="558"/>
      <c r="M445" s="558"/>
      <c r="N445" s="558"/>
      <c r="O445" s="558"/>
      <c r="P445" s="559"/>
    </row>
    <row r="446" spans="1:18" ht="45" customHeight="1">
      <c r="A446" s="323">
        <v>1</v>
      </c>
      <c r="B446" s="347" t="s">
        <v>24</v>
      </c>
      <c r="C446" s="498" t="s">
        <v>2723</v>
      </c>
      <c r="D446" s="178" t="s">
        <v>955</v>
      </c>
      <c r="E446" s="178" t="s">
        <v>2724</v>
      </c>
      <c r="F446" s="179" t="s">
        <v>2737</v>
      </c>
      <c r="G446" s="179" t="s">
        <v>2738</v>
      </c>
      <c r="H446" s="230">
        <v>7360840</v>
      </c>
      <c r="I446" s="230">
        <v>6353013.21</v>
      </c>
      <c r="J446" s="230">
        <v>2520422.9500000002</v>
      </c>
      <c r="K446" s="230">
        <v>1512596.16</v>
      </c>
      <c r="L446" s="230"/>
      <c r="M446" s="230"/>
      <c r="N446" s="230"/>
      <c r="O446" s="230"/>
      <c r="P446" s="231" t="s">
        <v>2755</v>
      </c>
      <c r="Q446" s="2" t="s">
        <v>2754</v>
      </c>
      <c r="R446" s="2" t="s">
        <v>2755</v>
      </c>
    </row>
    <row r="447" spans="1:18" ht="45" customHeight="1">
      <c r="A447" s="323">
        <v>2</v>
      </c>
      <c r="B447" s="347" t="s">
        <v>24</v>
      </c>
      <c r="C447" s="498" t="s">
        <v>2725</v>
      </c>
      <c r="D447" s="178" t="s">
        <v>955</v>
      </c>
      <c r="E447" s="178" t="s">
        <v>2724</v>
      </c>
      <c r="F447" s="179" t="s">
        <v>2739</v>
      </c>
      <c r="G447" s="179" t="s">
        <v>2740</v>
      </c>
      <c r="H447" s="230">
        <v>6300000</v>
      </c>
      <c r="I447" s="230">
        <v>6276526.2000000002</v>
      </c>
      <c r="J447" s="230">
        <v>1157473.8</v>
      </c>
      <c r="K447" s="230" t="s">
        <v>2758</v>
      </c>
      <c r="L447" s="230"/>
      <c r="M447" s="230"/>
      <c r="N447" s="230"/>
      <c r="O447" s="230"/>
      <c r="P447" s="231" t="s">
        <v>2755</v>
      </c>
      <c r="Q447" s="2" t="s">
        <v>2754</v>
      </c>
      <c r="R447" s="2" t="s">
        <v>2755</v>
      </c>
    </row>
    <row r="448" spans="1:18" ht="45" customHeight="1">
      <c r="A448" s="323">
        <v>3</v>
      </c>
      <c r="B448" s="347" t="s">
        <v>2597</v>
      </c>
      <c r="C448" s="498" t="s">
        <v>2726</v>
      </c>
      <c r="D448" s="178" t="s">
        <v>955</v>
      </c>
      <c r="E448" s="178" t="s">
        <v>2727</v>
      </c>
      <c r="F448" s="179" t="s">
        <v>2741</v>
      </c>
      <c r="G448" s="179" t="s">
        <v>2742</v>
      </c>
      <c r="H448" s="230">
        <v>72234333.349999994</v>
      </c>
      <c r="I448" s="230">
        <v>38639451.579999998</v>
      </c>
      <c r="J448" s="230">
        <v>33594881.770000003</v>
      </c>
      <c r="K448" s="230" t="s">
        <v>2754</v>
      </c>
      <c r="L448" s="230">
        <v>32961228.289999999</v>
      </c>
      <c r="M448" s="230"/>
      <c r="N448" s="230"/>
      <c r="O448" s="230"/>
      <c r="P448" s="231" t="s">
        <v>2755</v>
      </c>
      <c r="Q448" s="2" t="s">
        <v>2754</v>
      </c>
      <c r="R448" s="2" t="s">
        <v>2755</v>
      </c>
    </row>
    <row r="449" spans="1:18" customFormat="1" ht="45" customHeight="1">
      <c r="A449" s="323">
        <v>4</v>
      </c>
      <c r="B449" s="347" t="s">
        <v>24</v>
      </c>
      <c r="C449" s="498" t="s">
        <v>2728</v>
      </c>
      <c r="D449" s="178" t="s">
        <v>955</v>
      </c>
      <c r="E449" s="178" t="s">
        <v>2729</v>
      </c>
      <c r="F449" s="179" t="s">
        <v>2743</v>
      </c>
      <c r="G449" s="179" t="s">
        <v>2744</v>
      </c>
      <c r="H449" s="230">
        <v>97458796</v>
      </c>
      <c r="I449" s="230">
        <v>69499282.25</v>
      </c>
      <c r="J449" s="230">
        <v>50525300.899999999</v>
      </c>
      <c r="K449" s="230">
        <v>22564787.149999999</v>
      </c>
      <c r="L449" s="230">
        <v>40972470.049999997</v>
      </c>
      <c r="M449" s="230"/>
      <c r="N449" s="230"/>
      <c r="O449" s="230"/>
      <c r="P449" s="231" t="s">
        <v>2755</v>
      </c>
      <c r="Q449" t="s">
        <v>2754</v>
      </c>
      <c r="R449" t="s">
        <v>2755</v>
      </c>
    </row>
    <row r="450" spans="1:18" ht="45" customHeight="1">
      <c r="A450" s="323">
        <v>5</v>
      </c>
      <c r="B450" s="347" t="s">
        <v>24</v>
      </c>
      <c r="C450" s="498" t="s">
        <v>2730</v>
      </c>
      <c r="D450" s="178" t="s">
        <v>955</v>
      </c>
      <c r="E450" s="178" t="s">
        <v>2731</v>
      </c>
      <c r="F450" s="179" t="s">
        <v>2745</v>
      </c>
      <c r="G450" s="179" t="s">
        <v>2746</v>
      </c>
      <c r="H450" s="230">
        <v>68364321.290000007</v>
      </c>
      <c r="I450" s="230">
        <v>18276057.079999998</v>
      </c>
      <c r="J450" s="230">
        <v>50088264.210000001</v>
      </c>
      <c r="K450" s="230">
        <v>8018035.7599999998</v>
      </c>
      <c r="L450" s="230">
        <v>23361478.329999998</v>
      </c>
      <c r="M450" s="230">
        <v>17372410.82</v>
      </c>
      <c r="N450" s="230">
        <v>17372410.82</v>
      </c>
      <c r="O450" s="230"/>
      <c r="P450" s="231" t="s">
        <v>2756</v>
      </c>
      <c r="Q450" s="2" t="s">
        <v>2754</v>
      </c>
      <c r="R450" s="2" t="s">
        <v>2756</v>
      </c>
    </row>
    <row r="451" spans="1:18" ht="30" customHeight="1">
      <c r="A451" s="323">
        <v>6</v>
      </c>
      <c r="B451" s="347" t="s">
        <v>24</v>
      </c>
      <c r="C451" s="498" t="s">
        <v>2732</v>
      </c>
      <c r="D451" s="178" t="s">
        <v>955</v>
      </c>
      <c r="E451" s="178" t="s">
        <v>2733</v>
      </c>
      <c r="F451" s="179" t="s">
        <v>2747</v>
      </c>
      <c r="G451" s="179" t="s">
        <v>2748</v>
      </c>
      <c r="H451" s="230">
        <v>11445056</v>
      </c>
      <c r="I451" s="230"/>
      <c r="J451" s="230">
        <v>11445056</v>
      </c>
      <c r="K451" s="230">
        <v>3168170.72</v>
      </c>
      <c r="L451" s="230">
        <v>10013226.720000001</v>
      </c>
      <c r="M451" s="230">
        <v>2300000</v>
      </c>
      <c r="N451" s="230">
        <v>2300000</v>
      </c>
      <c r="O451" s="230"/>
      <c r="P451" s="231" t="s">
        <v>2756</v>
      </c>
      <c r="Q451" s="2" t="s">
        <v>2754</v>
      </c>
      <c r="R451" s="2" t="s">
        <v>2756</v>
      </c>
    </row>
    <row r="452" spans="1:18" ht="37.5">
      <c r="A452" s="323">
        <v>7</v>
      </c>
      <c r="B452" s="347" t="s">
        <v>2597</v>
      </c>
      <c r="C452" s="498" t="s">
        <v>2734</v>
      </c>
      <c r="D452" s="178" t="s">
        <v>955</v>
      </c>
      <c r="E452" s="178" t="s">
        <v>2733</v>
      </c>
      <c r="F452" s="179" t="s">
        <v>2749</v>
      </c>
      <c r="G452" s="179" t="s">
        <v>2750</v>
      </c>
      <c r="H452" s="230">
        <v>104253000</v>
      </c>
      <c r="I452" s="230"/>
      <c r="J452" s="230">
        <v>104253000</v>
      </c>
      <c r="K452" s="230">
        <v>40719344.409999996</v>
      </c>
      <c r="L452" s="230">
        <v>121972344.41</v>
      </c>
      <c r="M452" s="230">
        <v>23000000</v>
      </c>
      <c r="N452" s="230" t="s">
        <v>2754</v>
      </c>
      <c r="O452" s="230"/>
      <c r="P452" s="231" t="s">
        <v>2756</v>
      </c>
      <c r="Q452" s="2" t="s">
        <v>2754</v>
      </c>
      <c r="R452" s="2" t="s">
        <v>2756</v>
      </c>
    </row>
    <row r="453" spans="1:18" ht="37.5">
      <c r="A453" s="323">
        <v>8</v>
      </c>
      <c r="B453" s="347" t="s">
        <v>2597</v>
      </c>
      <c r="C453" s="498" t="s">
        <v>2735</v>
      </c>
      <c r="D453" s="178" t="s">
        <v>955</v>
      </c>
      <c r="E453" s="178" t="s">
        <v>2733</v>
      </c>
      <c r="F453" s="179" t="s">
        <v>2745</v>
      </c>
      <c r="G453" s="179" t="s">
        <v>2751</v>
      </c>
      <c r="H453" s="230">
        <v>146016298.31999999</v>
      </c>
      <c r="I453" s="230">
        <v>75332861.680000007</v>
      </c>
      <c r="J453" s="230">
        <v>70683436.640000001</v>
      </c>
      <c r="K453" s="230" t="s">
        <v>2754</v>
      </c>
      <c r="L453" s="230">
        <v>70416024.510000005</v>
      </c>
      <c r="M453" s="230" t="s">
        <v>2754</v>
      </c>
      <c r="N453" s="230" t="s">
        <v>2754</v>
      </c>
      <c r="O453" s="230"/>
      <c r="P453" s="231" t="s">
        <v>2755</v>
      </c>
      <c r="Q453" s="2" t="s">
        <v>2754</v>
      </c>
      <c r="R453" s="2" t="s">
        <v>2755</v>
      </c>
    </row>
    <row r="454" spans="1:18" ht="45" customHeight="1">
      <c r="A454" s="323">
        <v>9</v>
      </c>
      <c r="B454" s="347" t="s">
        <v>2597</v>
      </c>
      <c r="C454" s="498" t="s">
        <v>2736</v>
      </c>
      <c r="D454" s="178" t="s">
        <v>955</v>
      </c>
      <c r="E454" s="178" t="s">
        <v>2733</v>
      </c>
      <c r="F454" s="179" t="s">
        <v>2752</v>
      </c>
      <c r="G454" s="179" t="s">
        <v>2753</v>
      </c>
      <c r="H454" s="230">
        <v>138900792.94999999</v>
      </c>
      <c r="I454" s="230"/>
      <c r="J454" s="230">
        <v>138900792.94999999</v>
      </c>
      <c r="K454" s="230">
        <v>59780158.590000004</v>
      </c>
      <c r="L454" s="230"/>
      <c r="M454" s="230">
        <v>90000000</v>
      </c>
      <c r="N454" s="230">
        <v>72000000</v>
      </c>
      <c r="O454" s="230">
        <v>36000000</v>
      </c>
      <c r="P454" s="231" t="s">
        <v>2756</v>
      </c>
      <c r="Q454" s="2" t="s">
        <v>2757</v>
      </c>
      <c r="R454" s="2" t="s">
        <v>2756</v>
      </c>
    </row>
    <row r="455" spans="1:18" ht="45" customHeight="1">
      <c r="A455" s="565" t="s">
        <v>20</v>
      </c>
      <c r="B455" s="565"/>
      <c r="C455" s="565"/>
      <c r="D455" s="565"/>
      <c r="E455" s="565"/>
      <c r="F455" s="565"/>
      <c r="G455" s="565"/>
      <c r="H455" s="80">
        <f t="shared" ref="H455:O455" si="23">SUM(H446:H454)</f>
        <v>652333437.90999997</v>
      </c>
      <c r="I455" s="59">
        <f t="shared" si="23"/>
        <v>214377192</v>
      </c>
      <c r="J455" s="80">
        <f t="shared" si="23"/>
        <v>463168629.21999997</v>
      </c>
      <c r="K455" s="80">
        <f t="shared" si="23"/>
        <v>135763092.78999999</v>
      </c>
      <c r="L455" s="80">
        <f t="shared" si="23"/>
        <v>299696772.31</v>
      </c>
      <c r="M455" s="80">
        <f t="shared" si="23"/>
        <v>132672410.81999999</v>
      </c>
      <c r="N455" s="80">
        <f t="shared" si="23"/>
        <v>91672410.819999993</v>
      </c>
      <c r="O455" s="80">
        <f t="shared" si="23"/>
        <v>36000000</v>
      </c>
      <c r="P455" s="60"/>
      <c r="Q455" s="2" t="s">
        <v>844</v>
      </c>
    </row>
    <row r="456" spans="1:18" ht="45" customHeight="1">
      <c r="A456" s="628"/>
      <c r="B456" s="628"/>
      <c r="C456" s="628"/>
      <c r="D456" s="628"/>
      <c r="E456" s="628"/>
      <c r="F456" s="628"/>
      <c r="G456" s="628"/>
      <c r="H456" s="628"/>
      <c r="I456" s="628"/>
      <c r="J456" s="628"/>
      <c r="K456" s="628"/>
      <c r="L456" s="628"/>
      <c r="M456" s="628"/>
      <c r="N456" s="628"/>
      <c r="O456" s="628"/>
      <c r="P456" s="628"/>
      <c r="Q456" s="2" t="s">
        <v>2350</v>
      </c>
    </row>
    <row r="457" spans="1:18" ht="45" customHeight="1">
      <c r="A457" s="557" t="s">
        <v>517</v>
      </c>
      <c r="B457" s="558"/>
      <c r="C457" s="558"/>
      <c r="D457" s="558"/>
      <c r="E457" s="558"/>
      <c r="F457" s="558"/>
      <c r="G457" s="558"/>
      <c r="H457" s="558"/>
      <c r="I457" s="558"/>
      <c r="J457" s="558"/>
      <c r="K457" s="558"/>
      <c r="L457" s="558"/>
      <c r="M457" s="558"/>
      <c r="N457" s="558"/>
      <c r="O457" s="558"/>
      <c r="P457" s="559"/>
      <c r="Q457" s="2" t="s">
        <v>844</v>
      </c>
    </row>
    <row r="458" spans="1:18" ht="56.25">
      <c r="A458" s="115">
        <v>1</v>
      </c>
      <c r="B458" s="347" t="s">
        <v>24</v>
      </c>
      <c r="C458" s="498" t="s">
        <v>832</v>
      </c>
      <c r="D458" s="178" t="s">
        <v>320</v>
      </c>
      <c r="E458" s="178" t="s">
        <v>80</v>
      </c>
      <c r="F458" s="179">
        <v>44649</v>
      </c>
      <c r="G458" s="179">
        <v>45013</v>
      </c>
      <c r="H458" s="230">
        <v>47766400</v>
      </c>
      <c r="I458" s="230">
        <v>38596182</v>
      </c>
      <c r="J458" s="230">
        <v>9170218</v>
      </c>
      <c r="K458" s="230"/>
      <c r="L458" s="230">
        <v>3000000</v>
      </c>
      <c r="M458" s="230">
        <v>6170218</v>
      </c>
      <c r="N458" s="230">
        <v>0</v>
      </c>
      <c r="O458" s="230">
        <v>0</v>
      </c>
      <c r="P458" s="231"/>
      <c r="Q458" s="2" t="s">
        <v>2350</v>
      </c>
    </row>
    <row r="459" spans="1:18" ht="56.25">
      <c r="A459" s="115">
        <v>2</v>
      </c>
      <c r="B459" s="347" t="s">
        <v>24</v>
      </c>
      <c r="C459" s="498" t="s">
        <v>833</v>
      </c>
      <c r="D459" s="178" t="s">
        <v>320</v>
      </c>
      <c r="E459" s="178" t="s">
        <v>80</v>
      </c>
      <c r="F459" s="179">
        <v>45008</v>
      </c>
      <c r="G459" s="179">
        <v>45277</v>
      </c>
      <c r="H459" s="230">
        <v>26858247</v>
      </c>
      <c r="I459" s="230"/>
      <c r="J459" s="230">
        <v>26858247</v>
      </c>
      <c r="K459" s="230"/>
      <c r="L459" s="230">
        <v>1858247</v>
      </c>
      <c r="M459" s="230">
        <v>6500000</v>
      </c>
      <c r="N459" s="230">
        <v>7000000</v>
      </c>
      <c r="O459" s="230">
        <v>11500000</v>
      </c>
      <c r="P459" s="231"/>
      <c r="Q459" s="2" t="s">
        <v>2363</v>
      </c>
    </row>
    <row r="460" spans="1:18" ht="45" customHeight="1">
      <c r="A460" s="115">
        <v>3</v>
      </c>
      <c r="B460" s="347" t="s">
        <v>24</v>
      </c>
      <c r="C460" s="498" t="s">
        <v>2433</v>
      </c>
      <c r="D460" s="178" t="s">
        <v>320</v>
      </c>
      <c r="E460" s="178" t="s">
        <v>80</v>
      </c>
      <c r="F460" s="179">
        <v>45048</v>
      </c>
      <c r="G460" s="179">
        <v>45227</v>
      </c>
      <c r="H460" s="230">
        <v>18754920</v>
      </c>
      <c r="I460" s="230"/>
      <c r="J460" s="230">
        <v>18754920</v>
      </c>
      <c r="K460" s="230"/>
      <c r="L460" s="230">
        <v>0</v>
      </c>
      <c r="M460" s="230">
        <v>2754920</v>
      </c>
      <c r="N460" s="230">
        <v>8000000</v>
      </c>
      <c r="O460" s="230">
        <v>8000000</v>
      </c>
      <c r="P460" s="231"/>
      <c r="Q460" s="2" t="s">
        <v>2363</v>
      </c>
    </row>
    <row r="461" spans="1:18" ht="45" customHeight="1">
      <c r="A461" s="115">
        <v>4</v>
      </c>
      <c r="B461" s="347" t="s">
        <v>24</v>
      </c>
      <c r="C461" s="498" t="s">
        <v>2434</v>
      </c>
      <c r="D461" s="178" t="s">
        <v>320</v>
      </c>
      <c r="E461" s="178" t="s">
        <v>80</v>
      </c>
      <c r="F461" s="179">
        <v>45044</v>
      </c>
      <c r="G461" s="179">
        <v>45283</v>
      </c>
      <c r="H461" s="230">
        <v>22975241.919999998</v>
      </c>
      <c r="I461" s="230"/>
      <c r="J461" s="230">
        <v>22975241.919999998</v>
      </c>
      <c r="K461" s="230"/>
      <c r="L461" s="230">
        <v>0</v>
      </c>
      <c r="M461" s="230">
        <v>2975241.92</v>
      </c>
      <c r="N461" s="230">
        <v>10000000</v>
      </c>
      <c r="O461" s="230">
        <v>10000000</v>
      </c>
      <c r="P461" s="231"/>
      <c r="Q461" s="2" t="s">
        <v>2367</v>
      </c>
    </row>
    <row r="462" spans="1:18" ht="45" customHeight="1">
      <c r="A462" s="115">
        <v>5</v>
      </c>
      <c r="B462" s="347" t="s">
        <v>24</v>
      </c>
      <c r="C462" s="498" t="s">
        <v>2435</v>
      </c>
      <c r="D462" s="178" t="s">
        <v>320</v>
      </c>
      <c r="E462" s="178" t="s">
        <v>80</v>
      </c>
      <c r="F462" s="179">
        <v>45048</v>
      </c>
      <c r="G462" s="179">
        <v>45247</v>
      </c>
      <c r="H462" s="230">
        <v>24063128.110999998</v>
      </c>
      <c r="I462" s="230"/>
      <c r="J462" s="230">
        <v>24063128.110999998</v>
      </c>
      <c r="K462" s="230"/>
      <c r="L462" s="230">
        <v>0</v>
      </c>
      <c r="M462" s="230">
        <v>2000000</v>
      </c>
      <c r="N462" s="230">
        <v>10000000</v>
      </c>
      <c r="O462" s="230">
        <v>12063128.110999998</v>
      </c>
      <c r="P462" s="231"/>
    </row>
    <row r="463" spans="1:18" customFormat="1" ht="45" customHeight="1">
      <c r="A463" s="323">
        <v>6</v>
      </c>
      <c r="B463" s="347" t="s">
        <v>24</v>
      </c>
      <c r="C463" s="498" t="s">
        <v>2436</v>
      </c>
      <c r="D463" s="178" t="s">
        <v>320</v>
      </c>
      <c r="E463" s="178" t="s">
        <v>80</v>
      </c>
      <c r="F463" s="179">
        <v>45044</v>
      </c>
      <c r="G463" s="179">
        <v>45223</v>
      </c>
      <c r="H463" s="230">
        <v>4696400</v>
      </c>
      <c r="I463" s="230"/>
      <c r="J463" s="230">
        <v>4696400</v>
      </c>
      <c r="K463" s="230"/>
      <c r="L463" s="230">
        <v>0</v>
      </c>
      <c r="M463" s="230">
        <v>1696400</v>
      </c>
      <c r="N463" s="230">
        <v>2000000</v>
      </c>
      <c r="O463" s="230">
        <v>1000000</v>
      </c>
      <c r="P463" s="231"/>
    </row>
    <row r="464" spans="1:18" ht="37.5">
      <c r="A464" s="115">
        <v>7</v>
      </c>
      <c r="B464" s="347" t="s">
        <v>24</v>
      </c>
      <c r="C464" s="498" t="s">
        <v>2433</v>
      </c>
      <c r="D464" s="178" t="s">
        <v>320</v>
      </c>
      <c r="E464" s="178" t="s">
        <v>80</v>
      </c>
      <c r="F464" s="179">
        <v>45055</v>
      </c>
      <c r="G464" s="179">
        <v>45654</v>
      </c>
      <c r="H464" s="230">
        <v>306682059</v>
      </c>
      <c r="I464" s="230"/>
      <c r="J464" s="230">
        <v>214677441.29999998</v>
      </c>
      <c r="K464" s="230"/>
      <c r="L464" s="230">
        <v>0</v>
      </c>
      <c r="M464" s="230">
        <v>50000000</v>
      </c>
      <c r="N464" s="230">
        <v>80000000</v>
      </c>
      <c r="O464" s="230">
        <v>84677441.299999982</v>
      </c>
      <c r="P464" s="231"/>
    </row>
    <row r="465" spans="1:16" ht="45" customHeight="1">
      <c r="A465" s="565" t="s">
        <v>20</v>
      </c>
      <c r="B465" s="565"/>
      <c r="C465" s="565"/>
      <c r="D465" s="565"/>
      <c r="E465" s="565"/>
      <c r="F465" s="565"/>
      <c r="G465" s="565"/>
      <c r="H465" s="80">
        <f t="shared" ref="H465:O465" si="24">SUM(H458:H464)</f>
        <v>451796396.03100002</v>
      </c>
      <c r="I465" s="59">
        <f t="shared" si="24"/>
        <v>38596182</v>
      </c>
      <c r="J465" s="80">
        <f t="shared" si="24"/>
        <v>321195596.33099997</v>
      </c>
      <c r="K465" s="80">
        <f t="shared" si="24"/>
        <v>0</v>
      </c>
      <c r="L465" s="80">
        <f t="shared" si="24"/>
        <v>4858247</v>
      </c>
      <c r="M465" s="80">
        <f t="shared" si="24"/>
        <v>72096779.920000002</v>
      </c>
      <c r="N465" s="80">
        <f t="shared" si="24"/>
        <v>117000000</v>
      </c>
      <c r="O465" s="80">
        <f t="shared" si="24"/>
        <v>127240569.41099998</v>
      </c>
      <c r="P465" s="60"/>
    </row>
    <row r="466" spans="1:16" ht="45" customHeight="1">
      <c r="A466" s="627"/>
      <c r="B466" s="628"/>
      <c r="C466" s="628"/>
      <c r="D466" s="628"/>
      <c r="E466" s="628"/>
      <c r="F466" s="628"/>
      <c r="G466" s="628"/>
      <c r="H466" s="628"/>
      <c r="I466" s="628"/>
      <c r="J466" s="628"/>
      <c r="K466" s="628"/>
      <c r="L466" s="628"/>
      <c r="M466" s="628"/>
      <c r="N466" s="628"/>
      <c r="O466" s="628"/>
      <c r="P466" s="629"/>
    </row>
    <row r="467" spans="1:16" ht="45" customHeight="1">
      <c r="A467" s="557" t="s">
        <v>2289</v>
      </c>
      <c r="B467" s="558"/>
      <c r="C467" s="558"/>
      <c r="D467" s="558"/>
      <c r="E467" s="558"/>
      <c r="F467" s="558"/>
      <c r="G467" s="558"/>
      <c r="H467" s="558"/>
      <c r="I467" s="558"/>
      <c r="J467" s="558"/>
      <c r="K467" s="558"/>
      <c r="L467" s="558"/>
      <c r="M467" s="558"/>
      <c r="N467" s="558"/>
      <c r="O467" s="558"/>
      <c r="P467" s="559"/>
    </row>
    <row r="468" spans="1:16" ht="37.5">
      <c r="A468" s="323">
        <v>1</v>
      </c>
      <c r="B468" s="347" t="s">
        <v>24</v>
      </c>
      <c r="C468" s="498" t="s">
        <v>2290</v>
      </c>
      <c r="D468" s="178" t="s">
        <v>337</v>
      </c>
      <c r="E468" s="178" t="s">
        <v>80</v>
      </c>
      <c r="F468" s="179">
        <v>45043</v>
      </c>
      <c r="G468" s="179">
        <v>45282</v>
      </c>
      <c r="H468" s="230">
        <v>12227366.130000001</v>
      </c>
      <c r="I468" s="230">
        <v>0</v>
      </c>
      <c r="J468" s="230">
        <v>0</v>
      </c>
      <c r="K468" s="230"/>
      <c r="L468" s="230">
        <v>0</v>
      </c>
      <c r="M468" s="230"/>
      <c r="N468" s="230"/>
      <c r="O468" s="230"/>
      <c r="P468" s="231" t="s">
        <v>2291</v>
      </c>
    </row>
    <row r="469" spans="1:16" ht="45" customHeight="1">
      <c r="A469" s="323">
        <v>2</v>
      </c>
      <c r="B469" s="355" t="s">
        <v>24</v>
      </c>
      <c r="C469" s="498" t="s">
        <v>2292</v>
      </c>
      <c r="D469" s="178" t="s">
        <v>337</v>
      </c>
      <c r="E469" s="178" t="s">
        <v>80</v>
      </c>
      <c r="F469" s="179">
        <v>45021</v>
      </c>
      <c r="G469" s="179">
        <v>45291</v>
      </c>
      <c r="H469" s="230">
        <v>54930000</v>
      </c>
      <c r="I469" s="230">
        <v>0</v>
      </c>
      <c r="J469" s="230">
        <v>0</v>
      </c>
      <c r="K469" s="230"/>
      <c r="L469" s="230">
        <v>0</v>
      </c>
      <c r="M469" s="230"/>
      <c r="N469" s="230"/>
      <c r="O469" s="230"/>
      <c r="P469" s="231" t="s">
        <v>2291</v>
      </c>
    </row>
    <row r="470" spans="1:16" ht="45" customHeight="1">
      <c r="A470" s="551"/>
      <c r="B470" s="551"/>
      <c r="C470" s="551"/>
      <c r="D470" s="551"/>
      <c r="E470" s="551"/>
      <c r="F470" s="551"/>
      <c r="G470" s="551"/>
      <c r="H470" s="80">
        <f>SUM(H468:H469)</f>
        <v>67157366.129999995</v>
      </c>
      <c r="I470" s="59">
        <f>SUM(I468:I469)</f>
        <v>0</v>
      </c>
      <c r="J470" s="80">
        <f>SUM(J468:J469)</f>
        <v>0</v>
      </c>
      <c r="K470" s="80"/>
      <c r="L470" s="80"/>
      <c r="M470" s="80">
        <f>SUM(M468:M469)</f>
        <v>0</v>
      </c>
      <c r="N470" s="80">
        <f>SUM(N468:N469)</f>
        <v>0</v>
      </c>
      <c r="O470" s="80">
        <f>SUM(O468:O469)</f>
        <v>0</v>
      </c>
      <c r="P470" s="60"/>
    </row>
    <row r="471" spans="1:16" ht="45" customHeight="1">
      <c r="A471" s="329"/>
      <c r="B471" s="329"/>
      <c r="C471" s="329"/>
      <c r="D471" s="329"/>
      <c r="E471" s="329"/>
      <c r="F471" s="329"/>
      <c r="G471" s="329"/>
      <c r="H471" s="329"/>
      <c r="I471" s="329"/>
      <c r="J471" s="329"/>
      <c r="K471" s="329"/>
      <c r="L471" s="329"/>
      <c r="M471" s="329"/>
      <c r="N471" s="329"/>
      <c r="O471" s="329"/>
      <c r="P471" s="329"/>
    </row>
    <row r="472" spans="1:16" ht="45" customHeight="1">
      <c r="A472" s="655" t="s">
        <v>508</v>
      </c>
      <c r="B472" s="656"/>
      <c r="C472" s="656"/>
      <c r="D472" s="656"/>
      <c r="E472" s="656"/>
      <c r="F472" s="656"/>
      <c r="G472" s="656"/>
      <c r="H472" s="656"/>
      <c r="I472" s="656"/>
      <c r="J472" s="656"/>
      <c r="K472" s="656"/>
      <c r="L472" s="656"/>
      <c r="M472" s="656"/>
      <c r="N472" s="656"/>
      <c r="O472" s="656"/>
      <c r="P472" s="657"/>
    </row>
    <row r="473" spans="1:16" ht="45" customHeight="1">
      <c r="A473" s="115">
        <v>1</v>
      </c>
      <c r="B473" s="355" t="s">
        <v>2597</v>
      </c>
      <c r="C473" s="499" t="s">
        <v>2293</v>
      </c>
      <c r="D473" s="332" t="s">
        <v>141</v>
      </c>
      <c r="E473" s="82"/>
      <c r="F473" s="334">
        <v>44873</v>
      </c>
      <c r="G473" s="334">
        <v>45172</v>
      </c>
      <c r="H473" s="336">
        <v>29411795</v>
      </c>
      <c r="I473" s="336">
        <v>29202740.850000001</v>
      </c>
      <c r="J473" s="336">
        <f>+H473</f>
        <v>29411795</v>
      </c>
      <c r="K473" s="73"/>
      <c r="L473" s="73"/>
      <c r="M473" s="73"/>
      <c r="N473" s="73"/>
      <c r="O473" s="73"/>
      <c r="P473" s="78"/>
    </row>
    <row r="474" spans="1:16" ht="45" customHeight="1">
      <c r="A474" s="115">
        <v>2</v>
      </c>
      <c r="B474" s="355" t="s">
        <v>2597</v>
      </c>
      <c r="C474" s="499" t="s">
        <v>2294</v>
      </c>
      <c r="D474" s="332" t="s">
        <v>141</v>
      </c>
      <c r="E474" s="82"/>
      <c r="F474" s="334">
        <v>44748</v>
      </c>
      <c r="G474" s="334">
        <v>45097</v>
      </c>
      <c r="H474" s="336">
        <v>18674916.59</v>
      </c>
      <c r="I474" s="336">
        <v>17426203.050000001</v>
      </c>
      <c r="J474" s="336">
        <f>+H474</f>
        <v>18674916.59</v>
      </c>
      <c r="K474" s="73"/>
      <c r="L474" s="73"/>
      <c r="M474" s="73"/>
      <c r="N474" s="73"/>
      <c r="O474" s="73"/>
      <c r="P474" s="78"/>
    </row>
    <row r="475" spans="1:16" ht="45" customHeight="1">
      <c r="A475" s="115">
        <v>3</v>
      </c>
      <c r="B475" s="500" t="s">
        <v>24</v>
      </c>
      <c r="C475" s="499" t="s">
        <v>2295</v>
      </c>
      <c r="D475" s="332" t="s">
        <v>141</v>
      </c>
      <c r="E475" s="82"/>
      <c r="F475" s="334">
        <v>44762</v>
      </c>
      <c r="G475" s="334">
        <v>44971</v>
      </c>
      <c r="H475" s="336">
        <v>6897609.2300000004</v>
      </c>
      <c r="I475" s="336">
        <v>6897609.2300000004</v>
      </c>
      <c r="J475" s="336">
        <f>+H475</f>
        <v>6897609.2300000004</v>
      </c>
      <c r="K475" s="73"/>
      <c r="L475" s="73"/>
      <c r="M475" s="73"/>
      <c r="N475" s="73"/>
      <c r="O475" s="73"/>
      <c r="P475" s="78"/>
    </row>
    <row r="476" spans="1:16" customFormat="1" ht="54">
      <c r="A476" s="115">
        <v>4</v>
      </c>
      <c r="B476" s="500" t="s">
        <v>24</v>
      </c>
      <c r="C476" s="499" t="s">
        <v>2296</v>
      </c>
      <c r="D476" s="332" t="s">
        <v>141</v>
      </c>
      <c r="E476" s="82"/>
      <c r="F476" s="334">
        <v>44685</v>
      </c>
      <c r="G476" s="334">
        <v>44924</v>
      </c>
      <c r="H476" s="336">
        <v>6982650</v>
      </c>
      <c r="I476" s="336">
        <v>5900083.4299999997</v>
      </c>
      <c r="J476" s="336">
        <v>6982650</v>
      </c>
      <c r="K476" s="73"/>
      <c r="L476" s="73"/>
      <c r="M476" s="73"/>
      <c r="N476" s="73"/>
      <c r="O476" s="73"/>
      <c r="P476" s="78"/>
    </row>
    <row r="477" spans="1:16" ht="45" customHeight="1">
      <c r="A477" s="115">
        <v>5</v>
      </c>
      <c r="B477" s="500" t="s">
        <v>24</v>
      </c>
      <c r="C477" s="501" t="s">
        <v>2297</v>
      </c>
      <c r="D477" s="333" t="s">
        <v>141</v>
      </c>
      <c r="E477" s="82"/>
      <c r="F477" s="335">
        <v>44685</v>
      </c>
      <c r="G477" s="335">
        <v>44924</v>
      </c>
      <c r="H477" s="337">
        <v>2490885.6</v>
      </c>
      <c r="I477" s="337">
        <v>2085924.6</v>
      </c>
      <c r="J477" s="337">
        <v>2490885.6</v>
      </c>
      <c r="K477" s="73"/>
      <c r="L477" s="73"/>
      <c r="M477" s="73"/>
      <c r="N477" s="73"/>
      <c r="O477" s="73"/>
      <c r="P477" s="78"/>
    </row>
    <row r="478" spans="1:16" ht="45" customHeight="1">
      <c r="A478" s="115">
        <v>6</v>
      </c>
      <c r="B478" s="500" t="s">
        <v>24</v>
      </c>
      <c r="C478" s="501" t="s">
        <v>2298</v>
      </c>
      <c r="D478" s="333" t="s">
        <v>141</v>
      </c>
      <c r="E478" s="82"/>
      <c r="F478" s="335">
        <v>44601</v>
      </c>
      <c r="G478" s="335">
        <v>44926</v>
      </c>
      <c r="H478" s="337">
        <v>15011960</v>
      </c>
      <c r="I478" s="337">
        <v>13461961.810000001</v>
      </c>
      <c r="J478" s="337">
        <v>15011960</v>
      </c>
      <c r="K478" s="73"/>
      <c r="L478" s="73"/>
      <c r="M478" s="73"/>
      <c r="N478" s="73"/>
      <c r="O478" s="73"/>
      <c r="P478" s="78"/>
    </row>
    <row r="479" spans="1:16" ht="45" customHeight="1">
      <c r="A479" s="115">
        <v>7</v>
      </c>
      <c r="B479" s="500" t="s">
        <v>24</v>
      </c>
      <c r="C479" s="501" t="s">
        <v>2299</v>
      </c>
      <c r="D479" s="333" t="s">
        <v>141</v>
      </c>
      <c r="E479" s="82"/>
      <c r="F479" s="335">
        <v>44837</v>
      </c>
      <c r="G479" s="335">
        <v>44926</v>
      </c>
      <c r="H479" s="337">
        <v>21960205.920000002</v>
      </c>
      <c r="I479" s="337">
        <v>18151714.699999999</v>
      </c>
      <c r="J479" s="337">
        <f>+H479</f>
        <v>21960205.920000002</v>
      </c>
      <c r="K479" s="73"/>
      <c r="L479" s="73"/>
      <c r="M479" s="73"/>
      <c r="N479" s="73"/>
      <c r="O479" s="73"/>
      <c r="P479" s="78"/>
    </row>
    <row r="480" spans="1:16" ht="45" customHeight="1">
      <c r="A480" s="551" t="s">
        <v>20</v>
      </c>
      <c r="B480" s="551"/>
      <c r="C480" s="551"/>
      <c r="D480" s="551"/>
      <c r="E480" s="551"/>
      <c r="F480" s="551"/>
      <c r="G480" s="551"/>
      <c r="H480" s="80">
        <f t="shared" ref="H480:O480" si="25">SUM(H473:H479)</f>
        <v>101430022.34000002</v>
      </c>
      <c r="I480" s="59">
        <f t="shared" si="25"/>
        <v>93126237.670000017</v>
      </c>
      <c r="J480" s="80">
        <f t="shared" si="25"/>
        <v>101430022.34000002</v>
      </c>
      <c r="K480" s="80">
        <f t="shared" si="25"/>
        <v>0</v>
      </c>
      <c r="L480" s="80">
        <f t="shared" si="25"/>
        <v>0</v>
      </c>
      <c r="M480" s="80">
        <f t="shared" si="25"/>
        <v>0</v>
      </c>
      <c r="N480" s="80">
        <f t="shared" si="25"/>
        <v>0</v>
      </c>
      <c r="O480" s="80">
        <f t="shared" si="25"/>
        <v>0</v>
      </c>
      <c r="P480" s="93"/>
    </row>
    <row r="481" spans="1:16" ht="45" customHeight="1">
      <c r="A481" s="627"/>
      <c r="B481" s="628"/>
      <c r="C481" s="628"/>
      <c r="D481" s="628"/>
      <c r="E481" s="628"/>
      <c r="F481" s="628"/>
      <c r="G481" s="628"/>
      <c r="H481" s="628"/>
      <c r="I481" s="628"/>
      <c r="J481" s="628"/>
      <c r="K481" s="628"/>
      <c r="L481" s="628"/>
      <c r="M481" s="628"/>
      <c r="N481" s="628"/>
      <c r="O481" s="628"/>
      <c r="P481" s="629"/>
    </row>
    <row r="482" spans="1:16" ht="45" customHeight="1">
      <c r="A482" s="557" t="s">
        <v>503</v>
      </c>
      <c r="B482" s="558"/>
      <c r="C482" s="558"/>
      <c r="D482" s="558"/>
      <c r="E482" s="558"/>
      <c r="F482" s="558"/>
      <c r="G482" s="558"/>
      <c r="H482" s="558"/>
      <c r="I482" s="558"/>
      <c r="J482" s="558"/>
      <c r="K482" s="558"/>
      <c r="L482" s="558"/>
      <c r="M482" s="558"/>
      <c r="N482" s="558"/>
      <c r="O482" s="558"/>
      <c r="P482" s="559"/>
    </row>
    <row r="483" spans="1:16" ht="45" customHeight="1">
      <c r="A483" s="115">
        <v>1</v>
      </c>
      <c r="B483" s="355" t="s">
        <v>24</v>
      </c>
      <c r="C483" s="425" t="s">
        <v>2300</v>
      </c>
      <c r="D483" s="74" t="s">
        <v>2301</v>
      </c>
      <c r="E483" s="74" t="s">
        <v>2302</v>
      </c>
      <c r="F483" s="233">
        <v>44932</v>
      </c>
      <c r="G483" s="158">
        <v>45261</v>
      </c>
      <c r="H483" s="234">
        <v>12492450</v>
      </c>
      <c r="I483" s="235"/>
      <c r="J483" s="116">
        <v>12492450</v>
      </c>
      <c r="K483" s="74"/>
      <c r="L483" s="74">
        <v>0.1</v>
      </c>
      <c r="M483" s="236">
        <v>0.2</v>
      </c>
      <c r="N483" s="236">
        <v>0.5</v>
      </c>
      <c r="O483" s="236">
        <v>0.2</v>
      </c>
      <c r="P483" s="75"/>
    </row>
    <row r="484" spans="1:16" ht="45" customHeight="1">
      <c r="A484" s="115">
        <v>2</v>
      </c>
      <c r="B484" s="355" t="s">
        <v>24</v>
      </c>
      <c r="C484" s="425" t="s">
        <v>2303</v>
      </c>
      <c r="D484" s="74" t="s">
        <v>2304</v>
      </c>
      <c r="E484" s="74" t="s">
        <v>2305</v>
      </c>
      <c r="F484" s="74">
        <v>44986</v>
      </c>
      <c r="G484" s="158">
        <v>45030</v>
      </c>
      <c r="H484" s="234">
        <v>14200430</v>
      </c>
      <c r="I484" s="237"/>
      <c r="J484" s="116">
        <v>14200430</v>
      </c>
      <c r="K484" s="128"/>
      <c r="L484" s="128">
        <v>0.7</v>
      </c>
      <c r="M484" s="236">
        <v>0.3</v>
      </c>
      <c r="N484" s="236"/>
      <c r="O484" s="236"/>
      <c r="P484" s="75"/>
    </row>
    <row r="485" spans="1:16" ht="45" customHeight="1">
      <c r="A485" s="115">
        <v>3</v>
      </c>
      <c r="B485" s="355" t="s">
        <v>24</v>
      </c>
      <c r="C485" s="425" t="s">
        <v>2306</v>
      </c>
      <c r="D485" s="74" t="s">
        <v>2301</v>
      </c>
      <c r="E485" s="74" t="s">
        <v>2302</v>
      </c>
      <c r="F485" s="98">
        <v>45002</v>
      </c>
      <c r="G485" s="98">
        <v>45266</v>
      </c>
      <c r="H485" s="234">
        <v>25961000</v>
      </c>
      <c r="I485" s="235"/>
      <c r="J485" s="304">
        <v>25961000</v>
      </c>
      <c r="K485" s="302"/>
      <c r="L485" s="302">
        <v>0.05</v>
      </c>
      <c r="M485" s="239">
        <v>0.3</v>
      </c>
      <c r="N485" s="239">
        <v>0.5</v>
      </c>
      <c r="O485" s="239">
        <v>0.15</v>
      </c>
      <c r="P485" s="75"/>
    </row>
    <row r="486" spans="1:16" ht="56.25">
      <c r="A486" s="323">
        <v>4</v>
      </c>
      <c r="B486" s="355" t="s">
        <v>24</v>
      </c>
      <c r="C486" s="425" t="s">
        <v>2307</v>
      </c>
      <c r="D486" s="74" t="s">
        <v>2301</v>
      </c>
      <c r="E486" s="74" t="s">
        <v>2308</v>
      </c>
      <c r="F486" s="98">
        <v>45016</v>
      </c>
      <c r="G486" s="98">
        <v>45105</v>
      </c>
      <c r="H486" s="234">
        <v>2514600</v>
      </c>
      <c r="I486" s="235"/>
      <c r="J486" s="304">
        <v>2514600</v>
      </c>
      <c r="K486" s="302"/>
      <c r="L486" s="302"/>
      <c r="M486" s="239">
        <v>1</v>
      </c>
      <c r="N486" s="239"/>
      <c r="O486" s="239"/>
      <c r="P486" s="75"/>
    </row>
    <row r="487" spans="1:16" ht="45" customHeight="1">
      <c r="A487" s="323">
        <v>5</v>
      </c>
      <c r="B487" s="355" t="s">
        <v>24</v>
      </c>
      <c r="C487" s="425" t="s">
        <v>2309</v>
      </c>
      <c r="D487" s="74" t="s">
        <v>2301</v>
      </c>
      <c r="E487" s="74" t="s">
        <v>2308</v>
      </c>
      <c r="F487" s="98">
        <v>45022</v>
      </c>
      <c r="G487" s="98">
        <v>45291</v>
      </c>
      <c r="H487" s="234">
        <v>3842044</v>
      </c>
      <c r="I487" s="235"/>
      <c r="J487" s="304">
        <v>3842044</v>
      </c>
      <c r="K487" s="302"/>
      <c r="L487" s="302"/>
      <c r="M487" s="239">
        <v>0.2</v>
      </c>
      <c r="N487" s="239">
        <v>0.4</v>
      </c>
      <c r="O487" s="239">
        <v>0.4</v>
      </c>
      <c r="P487" s="75"/>
    </row>
    <row r="488" spans="1:16" ht="45" customHeight="1">
      <c r="A488" s="323">
        <v>6</v>
      </c>
      <c r="B488" s="355" t="s">
        <v>24</v>
      </c>
      <c r="C488" s="425" t="s">
        <v>2310</v>
      </c>
      <c r="D488" s="74" t="s">
        <v>2301</v>
      </c>
      <c r="E488" s="74" t="s">
        <v>2302</v>
      </c>
      <c r="F488" s="98">
        <v>45023</v>
      </c>
      <c r="G488" s="98">
        <v>45287</v>
      </c>
      <c r="H488" s="234">
        <v>21731649.649999999</v>
      </c>
      <c r="I488" s="235"/>
      <c r="J488" s="304">
        <v>21731649.649999999</v>
      </c>
      <c r="K488" s="302"/>
      <c r="L488" s="302"/>
      <c r="M488" s="239">
        <v>0.3</v>
      </c>
      <c r="N488" s="239">
        <v>0.3</v>
      </c>
      <c r="O488" s="239">
        <v>0.4</v>
      </c>
      <c r="P488" s="75"/>
    </row>
    <row r="489" spans="1:16" ht="47.25">
      <c r="A489" s="323">
        <v>7</v>
      </c>
      <c r="B489" s="355" t="s">
        <v>24</v>
      </c>
      <c r="C489" s="425" t="s">
        <v>2311</v>
      </c>
      <c r="D489" s="74" t="s">
        <v>2312</v>
      </c>
      <c r="E489" s="74" t="s">
        <v>2308</v>
      </c>
      <c r="F489" s="98">
        <v>45049</v>
      </c>
      <c r="G489" s="98">
        <v>45233</v>
      </c>
      <c r="H489" s="234">
        <v>14450000</v>
      </c>
      <c r="I489" s="235"/>
      <c r="J489" s="304">
        <v>14450000</v>
      </c>
      <c r="K489" s="302"/>
      <c r="L489" s="302"/>
      <c r="M489" s="239">
        <v>0.15</v>
      </c>
      <c r="N489" s="239">
        <v>0.65</v>
      </c>
      <c r="O489" s="239">
        <v>0.2</v>
      </c>
      <c r="P489" s="75"/>
    </row>
    <row r="490" spans="1:16" ht="45" customHeight="1">
      <c r="A490" s="323">
        <v>8</v>
      </c>
      <c r="B490" s="355" t="s">
        <v>24</v>
      </c>
      <c r="C490" s="425" t="s">
        <v>2313</v>
      </c>
      <c r="D490" s="74" t="s">
        <v>2314</v>
      </c>
      <c r="E490" s="74" t="s">
        <v>2315</v>
      </c>
      <c r="F490" s="98">
        <v>44607</v>
      </c>
      <c r="G490" s="98">
        <v>45153</v>
      </c>
      <c r="H490" s="234">
        <v>3546179.22</v>
      </c>
      <c r="I490" s="235">
        <v>1714865.57</v>
      </c>
      <c r="J490" s="304">
        <v>3546179.22</v>
      </c>
      <c r="K490" s="302"/>
      <c r="L490" s="302">
        <v>0.251</v>
      </c>
      <c r="M490" s="239">
        <v>0.4496</v>
      </c>
      <c r="N490" s="239">
        <v>0.2994</v>
      </c>
      <c r="O490" s="239">
        <v>0</v>
      </c>
      <c r="P490" s="75" t="s">
        <v>2316</v>
      </c>
    </row>
    <row r="491" spans="1:16" ht="45" customHeight="1">
      <c r="A491" s="323">
        <v>9</v>
      </c>
      <c r="B491" s="355" t="s">
        <v>24</v>
      </c>
      <c r="C491" s="425" t="s">
        <v>2317</v>
      </c>
      <c r="D491" s="74" t="s">
        <v>2301</v>
      </c>
      <c r="E491" s="74" t="s">
        <v>2302</v>
      </c>
      <c r="F491" s="98">
        <v>45056</v>
      </c>
      <c r="G491" s="98">
        <v>45453</v>
      </c>
      <c r="H491" s="234">
        <v>72370785.430000007</v>
      </c>
      <c r="I491" s="235"/>
      <c r="J491" s="304">
        <v>43422471.259999998</v>
      </c>
      <c r="K491" s="302"/>
      <c r="L491" s="302"/>
      <c r="M491" s="239">
        <v>0.2</v>
      </c>
      <c r="N491" s="239">
        <v>0.4</v>
      </c>
      <c r="O491" s="239">
        <v>0.4</v>
      </c>
      <c r="P491" s="75" t="s">
        <v>2318</v>
      </c>
    </row>
    <row r="492" spans="1:16" ht="56.25">
      <c r="A492" s="323">
        <v>10</v>
      </c>
      <c r="B492" s="355" t="s">
        <v>24</v>
      </c>
      <c r="C492" s="425" t="s">
        <v>2319</v>
      </c>
      <c r="D492" s="74" t="s">
        <v>2301</v>
      </c>
      <c r="E492" s="74" t="s">
        <v>2302</v>
      </c>
      <c r="F492" s="98">
        <v>44595</v>
      </c>
      <c r="G492" s="98">
        <v>45286</v>
      </c>
      <c r="H492" s="234">
        <v>28724563</v>
      </c>
      <c r="I492" s="235">
        <v>22337842.949999999</v>
      </c>
      <c r="J492" s="304">
        <v>22993892.870000001</v>
      </c>
      <c r="K492" s="302"/>
      <c r="L492" s="302">
        <v>0.25</v>
      </c>
      <c r="M492" s="239">
        <v>0.25</v>
      </c>
      <c r="N492" s="239">
        <v>0.25</v>
      </c>
      <c r="O492" s="239">
        <v>0.25</v>
      </c>
      <c r="P492" s="75" t="s">
        <v>2320</v>
      </c>
    </row>
    <row r="493" spans="1:16" ht="45" customHeight="1">
      <c r="A493" s="323">
        <v>11</v>
      </c>
      <c r="B493" s="355" t="s">
        <v>24</v>
      </c>
      <c r="C493" s="425" t="s">
        <v>2321</v>
      </c>
      <c r="D493" s="74" t="s">
        <v>2301</v>
      </c>
      <c r="E493" s="74" t="s">
        <v>2302</v>
      </c>
      <c r="F493" s="98">
        <v>44652</v>
      </c>
      <c r="G493" s="98">
        <v>45077</v>
      </c>
      <c r="H493" s="234">
        <v>25771304.309999999</v>
      </c>
      <c r="I493" s="235">
        <v>18175051.809999999</v>
      </c>
      <c r="J493" s="304">
        <v>25233635.870000001</v>
      </c>
      <c r="K493" s="302"/>
      <c r="L493" s="302">
        <v>0.65</v>
      </c>
      <c r="M493" s="239">
        <v>0.35</v>
      </c>
      <c r="N493" s="239"/>
      <c r="O493" s="239"/>
      <c r="P493" s="75" t="s">
        <v>2322</v>
      </c>
    </row>
    <row r="494" spans="1:16" ht="45" customHeight="1">
      <c r="A494" s="565" t="s">
        <v>20</v>
      </c>
      <c r="B494" s="565"/>
      <c r="C494" s="565"/>
      <c r="D494" s="565"/>
      <c r="E494" s="565"/>
      <c r="F494" s="565"/>
      <c r="G494" s="565"/>
      <c r="H494" s="80">
        <f t="shared" ref="H494:O494" si="26">SUM(H483:H493)</f>
        <v>225605005.61000001</v>
      </c>
      <c r="I494" s="59">
        <f t="shared" si="26"/>
        <v>42227760.329999998</v>
      </c>
      <c r="J494" s="80">
        <f t="shared" si="26"/>
        <v>190388352.87</v>
      </c>
      <c r="K494" s="80">
        <f t="shared" si="26"/>
        <v>0</v>
      </c>
      <c r="L494" s="80">
        <f t="shared" si="26"/>
        <v>2.0009999999999999</v>
      </c>
      <c r="M494" s="80">
        <f t="shared" si="26"/>
        <v>3.6995999999999998</v>
      </c>
      <c r="N494" s="80">
        <f t="shared" si="26"/>
        <v>3.2993999999999999</v>
      </c>
      <c r="O494" s="80">
        <f t="shared" si="26"/>
        <v>2</v>
      </c>
      <c r="P494" s="93"/>
    </row>
    <row r="495" spans="1:16" ht="45" customHeight="1">
      <c r="A495"/>
      <c r="B495"/>
      <c r="C495"/>
      <c r="D495"/>
      <c r="E495"/>
      <c r="F495"/>
      <c r="G495"/>
      <c r="H495"/>
      <c r="I495"/>
      <c r="J495"/>
      <c r="K495"/>
      <c r="L495"/>
      <c r="M495"/>
      <c r="N495"/>
      <c r="O495"/>
      <c r="P495"/>
    </row>
    <row r="496" spans="1:16" ht="45" customHeight="1">
      <c r="A496" s="557" t="s">
        <v>519</v>
      </c>
      <c r="B496" s="558"/>
      <c r="C496" s="558"/>
      <c r="D496" s="558"/>
      <c r="E496" s="558"/>
      <c r="F496" s="558"/>
      <c r="G496" s="558"/>
      <c r="H496" s="558"/>
      <c r="I496" s="558"/>
      <c r="J496" s="558"/>
      <c r="K496" s="558"/>
      <c r="L496" s="558"/>
      <c r="M496" s="558"/>
      <c r="N496" s="558"/>
      <c r="O496" s="558"/>
      <c r="P496" s="559"/>
    </row>
    <row r="497" spans="1:16" s="131" customFormat="1" ht="45" customHeight="1">
      <c r="A497" s="115">
        <v>1</v>
      </c>
      <c r="B497" s="347" t="s">
        <v>24</v>
      </c>
      <c r="C497" s="363" t="s">
        <v>852</v>
      </c>
      <c r="D497" s="65" t="s">
        <v>329</v>
      </c>
      <c r="E497" s="65" t="s">
        <v>80</v>
      </c>
      <c r="F497" s="115">
        <v>2021</v>
      </c>
      <c r="G497" s="115">
        <v>2023</v>
      </c>
      <c r="H497" s="68">
        <v>20579200</v>
      </c>
      <c r="I497" s="68">
        <v>18810310.280000001</v>
      </c>
      <c r="J497" s="68">
        <v>1768889.72</v>
      </c>
      <c r="K497" s="73"/>
      <c r="L497" s="68">
        <v>900000</v>
      </c>
      <c r="M497" s="68">
        <v>868889.72</v>
      </c>
      <c r="N497" s="68"/>
      <c r="O497" s="68"/>
      <c r="P497" s="137"/>
    </row>
    <row r="498" spans="1:16" ht="75">
      <c r="A498" s="115">
        <v>2</v>
      </c>
      <c r="B498" s="355" t="s">
        <v>2597</v>
      </c>
      <c r="C498" s="363" t="s">
        <v>2333</v>
      </c>
      <c r="D498" s="65" t="s">
        <v>329</v>
      </c>
      <c r="E498" s="65" t="s">
        <v>2334</v>
      </c>
      <c r="F498" s="115">
        <v>2022</v>
      </c>
      <c r="G498" s="115">
        <v>2023</v>
      </c>
      <c r="H498" s="68">
        <v>34255817.672799997</v>
      </c>
      <c r="I498" s="68">
        <v>20704040.18</v>
      </c>
      <c r="J498" s="68">
        <v>13551777.492799997</v>
      </c>
      <c r="K498" s="73"/>
      <c r="L498" s="68">
        <v>10000000</v>
      </c>
      <c r="M498" s="68">
        <v>3551777.4927999973</v>
      </c>
      <c r="N498" s="68"/>
      <c r="O498" s="68"/>
      <c r="P498" s="137"/>
    </row>
    <row r="499" spans="1:16" ht="45" customHeight="1">
      <c r="A499" s="115">
        <v>3</v>
      </c>
      <c r="B499" s="355" t="s">
        <v>24</v>
      </c>
      <c r="C499" s="363" t="s">
        <v>2335</v>
      </c>
      <c r="D499" s="65" t="s">
        <v>329</v>
      </c>
      <c r="E499" s="65" t="s">
        <v>80</v>
      </c>
      <c r="F499" s="115">
        <v>2022</v>
      </c>
      <c r="G499" s="115">
        <v>2023</v>
      </c>
      <c r="H499" s="68">
        <v>40120000</v>
      </c>
      <c r="I499" s="68">
        <v>5848826.3971999995</v>
      </c>
      <c r="J499" s="68">
        <v>34271173.600000001</v>
      </c>
      <c r="K499" s="73"/>
      <c r="L499" s="68">
        <v>21000000</v>
      </c>
      <c r="M499" s="68">
        <v>13271173.600000001</v>
      </c>
      <c r="N499" s="68"/>
      <c r="O499" s="68"/>
      <c r="P499" s="137"/>
    </row>
    <row r="500" spans="1:16" ht="45" customHeight="1">
      <c r="A500" s="115">
        <v>4</v>
      </c>
      <c r="B500" s="355" t="s">
        <v>24</v>
      </c>
      <c r="C500" s="363" t="s">
        <v>2336</v>
      </c>
      <c r="D500" s="65" t="s">
        <v>329</v>
      </c>
      <c r="E500" s="65" t="s">
        <v>80</v>
      </c>
      <c r="F500" s="115">
        <v>2023</v>
      </c>
      <c r="G500" s="115">
        <v>2023</v>
      </c>
      <c r="H500" s="68">
        <v>55914300</v>
      </c>
      <c r="I500" s="68"/>
      <c r="J500" s="68">
        <v>55914300</v>
      </c>
      <c r="K500" s="73"/>
      <c r="L500" s="68">
        <v>14000000</v>
      </c>
      <c r="M500" s="68">
        <v>14000000</v>
      </c>
      <c r="N500" s="68">
        <v>14000000</v>
      </c>
      <c r="O500" s="68">
        <v>13914300</v>
      </c>
      <c r="P500" s="137"/>
    </row>
    <row r="501" spans="1:16" ht="45" customHeight="1">
      <c r="A501" s="115">
        <v>5</v>
      </c>
      <c r="B501" s="355" t="s">
        <v>24</v>
      </c>
      <c r="C501" s="363" t="s">
        <v>2337</v>
      </c>
      <c r="D501" s="65" t="s">
        <v>329</v>
      </c>
      <c r="E501" s="65" t="s">
        <v>80</v>
      </c>
      <c r="F501" s="115">
        <v>2023</v>
      </c>
      <c r="G501" s="115">
        <v>2023</v>
      </c>
      <c r="H501" s="68">
        <v>57320000</v>
      </c>
      <c r="I501" s="68"/>
      <c r="J501" s="68">
        <v>57320000</v>
      </c>
      <c r="K501" s="73"/>
      <c r="L501" s="68"/>
      <c r="M501" s="68">
        <v>10000000</v>
      </c>
      <c r="N501" s="68">
        <v>28000000</v>
      </c>
      <c r="O501" s="68">
        <v>19320000</v>
      </c>
      <c r="P501" s="137"/>
    </row>
    <row r="502" spans="1:16" ht="45" customHeight="1">
      <c r="A502" s="323">
        <v>6</v>
      </c>
      <c r="B502" s="355" t="s">
        <v>24</v>
      </c>
      <c r="C502" s="363" t="s">
        <v>2338</v>
      </c>
      <c r="D502" s="65" t="s">
        <v>329</v>
      </c>
      <c r="E502" s="65" t="s">
        <v>80</v>
      </c>
      <c r="F502" s="323">
        <v>2023</v>
      </c>
      <c r="G502" s="323">
        <v>2023</v>
      </c>
      <c r="H502" s="68">
        <v>153164000</v>
      </c>
      <c r="I502" s="68"/>
      <c r="J502" s="68">
        <v>153164000</v>
      </c>
      <c r="K502" s="73"/>
      <c r="L502" s="68"/>
      <c r="M502" s="68">
        <v>10000000</v>
      </c>
      <c r="N502" s="68">
        <v>70000000</v>
      </c>
      <c r="O502" s="68">
        <v>73164000</v>
      </c>
      <c r="P502" s="137"/>
    </row>
    <row r="503" spans="1:16" ht="75">
      <c r="A503" s="323">
        <v>7</v>
      </c>
      <c r="B503" s="355" t="s">
        <v>24</v>
      </c>
      <c r="C503" s="363" t="s">
        <v>2339</v>
      </c>
      <c r="D503" s="65" t="s">
        <v>329</v>
      </c>
      <c r="E503" s="65" t="s">
        <v>2334</v>
      </c>
      <c r="F503" s="323">
        <v>2023</v>
      </c>
      <c r="G503" s="323">
        <v>2023</v>
      </c>
      <c r="H503" s="68">
        <v>19644330.010000002</v>
      </c>
      <c r="I503" s="68"/>
      <c r="J503" s="68">
        <v>19644330.010000002</v>
      </c>
      <c r="K503" s="73"/>
      <c r="L503" s="68"/>
      <c r="M503" s="68">
        <v>1644330.01</v>
      </c>
      <c r="N503" s="68">
        <v>9000000</v>
      </c>
      <c r="O503" s="68">
        <v>9000000</v>
      </c>
      <c r="P503" s="137"/>
    </row>
    <row r="504" spans="1:16" ht="45" customHeight="1">
      <c r="A504" s="565" t="s">
        <v>20</v>
      </c>
      <c r="B504" s="565"/>
      <c r="C504" s="565"/>
      <c r="D504" s="565"/>
      <c r="E504" s="565"/>
      <c r="F504" s="565"/>
      <c r="G504" s="565"/>
      <c r="H504" s="80">
        <f t="shared" ref="H504:O504" si="27">SUM(H497:H503)</f>
        <v>380997647.68279999</v>
      </c>
      <c r="I504" s="59">
        <f t="shared" si="27"/>
        <v>45363176.857199997</v>
      </c>
      <c r="J504" s="80">
        <f t="shared" si="27"/>
        <v>335634470.82279998</v>
      </c>
      <c r="K504" s="80">
        <f t="shared" si="27"/>
        <v>0</v>
      </c>
      <c r="L504" s="80">
        <f t="shared" si="27"/>
        <v>45900000</v>
      </c>
      <c r="M504" s="80">
        <f t="shared" si="27"/>
        <v>53336170.822799996</v>
      </c>
      <c r="N504" s="80">
        <f t="shared" si="27"/>
        <v>121000000</v>
      </c>
      <c r="O504" s="80">
        <f t="shared" si="27"/>
        <v>115398300</v>
      </c>
      <c r="P504" s="60"/>
    </row>
    <row r="505" spans="1:16" ht="45" customHeight="1">
      <c r="A505" s="534"/>
      <c r="B505" s="530"/>
      <c r="C505" s="530"/>
      <c r="D505" s="530"/>
      <c r="E505" s="530"/>
      <c r="F505" s="530"/>
      <c r="G505" s="530"/>
      <c r="H505" s="531"/>
      <c r="I505" s="532"/>
      <c r="J505" s="531"/>
      <c r="K505" s="531"/>
      <c r="L505" s="531"/>
      <c r="M505" s="531"/>
      <c r="N505" s="531"/>
      <c r="O505" s="531"/>
      <c r="P505" s="535"/>
    </row>
    <row r="506" spans="1:16" ht="45" customHeight="1">
      <c r="A506" s="557" t="s">
        <v>2671</v>
      </c>
      <c r="B506" s="558"/>
      <c r="C506" s="558"/>
      <c r="D506" s="558"/>
      <c r="E506" s="558"/>
      <c r="F506" s="558"/>
      <c r="G506" s="558"/>
      <c r="H506" s="558"/>
      <c r="I506" s="558"/>
      <c r="J506" s="558"/>
      <c r="K506" s="558"/>
      <c r="L506" s="558"/>
      <c r="M506" s="558"/>
      <c r="N506" s="558"/>
      <c r="O506" s="558"/>
      <c r="P506" s="559"/>
    </row>
    <row r="507" spans="1:16" ht="45" customHeight="1">
      <c r="A507" s="323">
        <v>1</v>
      </c>
      <c r="B507" s="347" t="s">
        <v>24</v>
      </c>
      <c r="C507" s="498" t="s">
        <v>2759</v>
      </c>
      <c r="D507" s="178" t="s">
        <v>2760</v>
      </c>
      <c r="E507" s="178" t="s">
        <v>2761</v>
      </c>
      <c r="F507" s="179">
        <v>44979</v>
      </c>
      <c r="G507" s="179" t="s">
        <v>2762</v>
      </c>
      <c r="H507" s="230">
        <v>5488000</v>
      </c>
      <c r="I507" s="230">
        <v>2386000</v>
      </c>
      <c r="J507" s="230">
        <v>2023</v>
      </c>
      <c r="K507" s="230"/>
      <c r="L507" s="230"/>
      <c r="M507" s="230"/>
      <c r="N507" s="230"/>
      <c r="O507" s="230"/>
      <c r="P507" s="231"/>
    </row>
    <row r="508" spans="1:16" ht="45" customHeight="1">
      <c r="A508" s="551"/>
      <c r="B508" s="551"/>
      <c r="C508" s="551"/>
      <c r="D508" s="551"/>
      <c r="E508" s="551"/>
      <c r="F508" s="551"/>
      <c r="G508" s="551"/>
      <c r="H508" s="80">
        <f>SUM(H507:H507)</f>
        <v>5488000</v>
      </c>
      <c r="I508" s="59">
        <f>SUM(I507:I507)</f>
        <v>2386000</v>
      </c>
      <c r="J508" s="80">
        <f>SUM(J507:J507)</f>
        <v>2023</v>
      </c>
      <c r="K508" s="80"/>
      <c r="L508" s="80"/>
      <c r="M508" s="80">
        <f>SUM(M507:M507)</f>
        <v>0</v>
      </c>
      <c r="N508" s="80">
        <f>SUM(N507:N507)</f>
        <v>0</v>
      </c>
      <c r="O508" s="80">
        <f>SUM(O507:O507)</f>
        <v>0</v>
      </c>
      <c r="P508" s="60"/>
    </row>
    <row r="509" spans="1:16" ht="45" customHeight="1">
      <c r="A509"/>
      <c r="B509"/>
      <c r="C509"/>
      <c r="D509"/>
      <c r="E509"/>
      <c r="F509"/>
      <c r="G509"/>
      <c r="H509"/>
      <c r="I509"/>
      <c r="J509"/>
      <c r="K509"/>
      <c r="L509"/>
      <c r="M509"/>
      <c r="N509"/>
      <c r="O509"/>
      <c r="P509"/>
    </row>
    <row r="510" spans="1:16" ht="45" customHeight="1">
      <c r="A510" s="639" t="s">
        <v>520</v>
      </c>
      <c r="B510" s="640"/>
      <c r="C510" s="640"/>
      <c r="D510" s="640"/>
      <c r="E510" s="640"/>
      <c r="F510" s="640"/>
      <c r="G510" s="640"/>
      <c r="H510" s="640"/>
      <c r="I510" s="640"/>
      <c r="J510" s="640"/>
      <c r="K510" s="640"/>
      <c r="L510" s="640"/>
      <c r="M510" s="640"/>
      <c r="N510" s="640"/>
      <c r="O510" s="640"/>
      <c r="P510" s="641"/>
    </row>
    <row r="511" spans="1:16" ht="75">
      <c r="A511" s="115">
        <v>1</v>
      </c>
      <c r="B511" s="355" t="s">
        <v>24</v>
      </c>
      <c r="C511" s="367" t="s">
        <v>845</v>
      </c>
      <c r="D511" s="65" t="s">
        <v>846</v>
      </c>
      <c r="E511" s="65" t="s">
        <v>847</v>
      </c>
      <c r="F511" s="66">
        <v>44095</v>
      </c>
      <c r="G511" s="67">
        <v>45190</v>
      </c>
      <c r="H511" s="73">
        <v>116556868.26000001</v>
      </c>
      <c r="I511" s="73">
        <v>89715723.739999995</v>
      </c>
      <c r="J511" s="68">
        <v>30000000</v>
      </c>
      <c r="K511" s="73"/>
      <c r="L511" s="73">
        <v>15000000</v>
      </c>
      <c r="M511" s="73">
        <v>10000000</v>
      </c>
      <c r="N511" s="104">
        <v>5000000</v>
      </c>
      <c r="O511" s="104">
        <v>0</v>
      </c>
      <c r="P511" s="73" t="s">
        <v>2340</v>
      </c>
    </row>
    <row r="512" spans="1:16" ht="45" customHeight="1">
      <c r="A512" s="115">
        <v>2</v>
      </c>
      <c r="B512" s="355" t="s">
        <v>24</v>
      </c>
      <c r="C512" s="367" t="s">
        <v>2341</v>
      </c>
      <c r="D512" s="65" t="s">
        <v>2342</v>
      </c>
      <c r="E512" s="65" t="s">
        <v>2343</v>
      </c>
      <c r="F512" s="66">
        <v>44838</v>
      </c>
      <c r="G512" s="67">
        <v>45202</v>
      </c>
      <c r="H512" s="68">
        <v>10446132.48</v>
      </c>
      <c r="I512" s="73">
        <v>1389162.45</v>
      </c>
      <c r="J512" s="68">
        <v>10446132.48</v>
      </c>
      <c r="K512" s="68"/>
      <c r="L512" s="68">
        <v>1389162.45</v>
      </c>
      <c r="M512" s="68">
        <v>3018990.01</v>
      </c>
      <c r="N512" s="68">
        <v>3018990.01</v>
      </c>
      <c r="O512" s="68">
        <v>3018990.01</v>
      </c>
      <c r="P512" s="73"/>
    </row>
    <row r="513" spans="1:16" ht="45" customHeight="1">
      <c r="A513" s="115">
        <v>3</v>
      </c>
      <c r="B513" s="355" t="s">
        <v>24</v>
      </c>
      <c r="C513" s="367" t="s">
        <v>840</v>
      </c>
      <c r="D513" s="65" t="s">
        <v>2344</v>
      </c>
      <c r="E513" s="65" t="s">
        <v>841</v>
      </c>
      <c r="F513" s="66">
        <v>44529</v>
      </c>
      <c r="G513" s="67">
        <v>45016</v>
      </c>
      <c r="H513" s="116" t="s">
        <v>2345</v>
      </c>
      <c r="I513" s="73" t="s">
        <v>2346</v>
      </c>
      <c r="J513" s="68"/>
      <c r="K513" s="68"/>
      <c r="L513" s="68" t="s">
        <v>2346</v>
      </c>
      <c r="M513" s="68"/>
      <c r="N513" s="68"/>
      <c r="O513" s="68" t="s">
        <v>2347</v>
      </c>
      <c r="P513" s="73"/>
    </row>
    <row r="514" spans="1:16" ht="45" customHeight="1">
      <c r="A514" s="115">
        <v>4</v>
      </c>
      <c r="B514" s="355" t="s">
        <v>24</v>
      </c>
      <c r="C514" s="367" t="s">
        <v>840</v>
      </c>
      <c r="D514" s="65" t="s">
        <v>2348</v>
      </c>
      <c r="E514" s="65" t="s">
        <v>841</v>
      </c>
      <c r="F514" s="66">
        <v>44529</v>
      </c>
      <c r="G514" s="67">
        <v>45291</v>
      </c>
      <c r="H514" s="73" t="s">
        <v>2349</v>
      </c>
      <c r="I514" s="73"/>
      <c r="J514" s="73"/>
      <c r="K514" s="73"/>
      <c r="L514" s="73"/>
      <c r="M514" s="68"/>
      <c r="N514" s="68"/>
      <c r="O514" s="68" t="s">
        <v>2349</v>
      </c>
      <c r="P514" s="73"/>
    </row>
    <row r="515" spans="1:16" customFormat="1" ht="45" customHeight="1">
      <c r="A515" s="115">
        <v>5</v>
      </c>
      <c r="B515" s="355" t="s">
        <v>24</v>
      </c>
      <c r="C515" s="369" t="s">
        <v>840</v>
      </c>
      <c r="D515" s="74" t="s">
        <v>2351</v>
      </c>
      <c r="E515" s="74" t="s">
        <v>841</v>
      </c>
      <c r="F515" s="98">
        <v>44529</v>
      </c>
      <c r="G515" s="158">
        <v>45016</v>
      </c>
      <c r="H515" s="116" t="s">
        <v>2352</v>
      </c>
      <c r="I515" s="79" t="s">
        <v>2352</v>
      </c>
      <c r="J515" s="116"/>
      <c r="K515" s="116"/>
      <c r="L515" s="116" t="s">
        <v>2352</v>
      </c>
      <c r="M515" s="116"/>
      <c r="N515" s="238"/>
      <c r="O515" s="238"/>
      <c r="P515" s="240"/>
    </row>
    <row r="516" spans="1:16" ht="45" customHeight="1">
      <c r="A516" s="115">
        <v>6</v>
      </c>
      <c r="B516" s="355" t="s">
        <v>24</v>
      </c>
      <c r="C516" s="367" t="s">
        <v>840</v>
      </c>
      <c r="D516" s="65" t="s">
        <v>843</v>
      </c>
      <c r="E516" s="65" t="s">
        <v>842</v>
      </c>
      <c r="F516" s="66">
        <v>44529</v>
      </c>
      <c r="G516" s="67" t="s">
        <v>2353</v>
      </c>
      <c r="H516" s="116" t="s">
        <v>2354</v>
      </c>
      <c r="I516" s="73"/>
      <c r="J516" s="68"/>
      <c r="K516" s="68"/>
      <c r="L516" s="68"/>
      <c r="M516" s="68"/>
      <c r="N516" s="68" t="s">
        <v>2355</v>
      </c>
      <c r="O516" s="68" t="s">
        <v>2356</v>
      </c>
      <c r="P516" s="73"/>
    </row>
    <row r="517" spans="1:16" ht="45" customHeight="1">
      <c r="A517" s="115">
        <v>7</v>
      </c>
      <c r="B517" s="355" t="s">
        <v>24</v>
      </c>
      <c r="C517" s="367" t="s">
        <v>840</v>
      </c>
      <c r="D517" s="65" t="s">
        <v>2357</v>
      </c>
      <c r="E517" s="65" t="s">
        <v>2358</v>
      </c>
      <c r="F517" s="66">
        <v>45108</v>
      </c>
      <c r="G517" s="67" t="s">
        <v>2359</v>
      </c>
      <c r="H517" s="68" t="s">
        <v>2360</v>
      </c>
      <c r="I517" s="73"/>
      <c r="J517" s="68"/>
      <c r="K517" s="68"/>
      <c r="L517" s="68"/>
      <c r="M517" s="68"/>
      <c r="N517" s="68" t="s">
        <v>2361</v>
      </c>
      <c r="O517" s="68" t="s">
        <v>2362</v>
      </c>
      <c r="P517" s="73"/>
    </row>
    <row r="518" spans="1:16" ht="45" customHeight="1">
      <c r="A518" s="115">
        <v>8</v>
      </c>
      <c r="B518" s="355" t="s">
        <v>24</v>
      </c>
      <c r="C518" s="367" t="s">
        <v>840</v>
      </c>
      <c r="D518" s="65" t="s">
        <v>2364</v>
      </c>
      <c r="E518" s="65" t="s">
        <v>2358</v>
      </c>
      <c r="F518" s="66">
        <v>45108</v>
      </c>
      <c r="G518" s="67" t="s">
        <v>2359</v>
      </c>
      <c r="H518" s="68" t="s">
        <v>2346</v>
      </c>
      <c r="I518" s="73"/>
      <c r="J518" s="68"/>
      <c r="K518" s="68"/>
      <c r="L518" s="68"/>
      <c r="M518" s="68"/>
      <c r="N518" s="68" t="s">
        <v>2355</v>
      </c>
      <c r="O518" s="68" t="s">
        <v>2355</v>
      </c>
      <c r="P518" s="73"/>
    </row>
    <row r="519" spans="1:16" ht="45" customHeight="1">
      <c r="A519" s="115">
        <v>9</v>
      </c>
      <c r="B519" s="355" t="s">
        <v>24</v>
      </c>
      <c r="C519" s="367" t="s">
        <v>840</v>
      </c>
      <c r="D519" s="65" t="s">
        <v>2365</v>
      </c>
      <c r="E519" s="65" t="s">
        <v>842</v>
      </c>
      <c r="F519" s="66">
        <v>45108</v>
      </c>
      <c r="G519" s="67">
        <v>44960</v>
      </c>
      <c r="H519" s="73" t="s">
        <v>2366</v>
      </c>
      <c r="I519" s="73" t="s">
        <v>2366</v>
      </c>
      <c r="J519" s="68"/>
      <c r="K519" s="68"/>
      <c r="L519" s="73" t="s">
        <v>2366</v>
      </c>
      <c r="M519" s="68"/>
      <c r="N519" s="68"/>
      <c r="O519" s="68"/>
      <c r="P519" s="73"/>
    </row>
    <row r="520" spans="1:16" ht="45" customHeight="1">
      <c r="A520" s="565" t="s">
        <v>20</v>
      </c>
      <c r="B520" s="565"/>
      <c r="C520" s="565"/>
      <c r="D520" s="565"/>
      <c r="E520" s="565"/>
      <c r="F520" s="565"/>
      <c r="G520" s="565"/>
      <c r="H520" s="80">
        <f t="shared" ref="H520:O520" si="28">SUM(H511:H519)</f>
        <v>127003000.74000001</v>
      </c>
      <c r="I520" s="59">
        <f t="shared" si="28"/>
        <v>91104886.189999998</v>
      </c>
      <c r="J520" s="80">
        <f t="shared" si="28"/>
        <v>40446132.480000004</v>
      </c>
      <c r="K520" s="80">
        <f t="shared" si="28"/>
        <v>0</v>
      </c>
      <c r="L520" s="80">
        <f t="shared" si="28"/>
        <v>16389162.449999999</v>
      </c>
      <c r="M520" s="80">
        <f t="shared" si="28"/>
        <v>13018990.01</v>
      </c>
      <c r="N520" s="80">
        <f t="shared" si="28"/>
        <v>8018990.0099999998</v>
      </c>
      <c r="O520" s="80">
        <f t="shared" si="28"/>
        <v>3018990.01</v>
      </c>
      <c r="P520" s="60"/>
    </row>
    <row r="521" spans="1:16" ht="45" customHeight="1">
      <c r="A521"/>
      <c r="B521"/>
      <c r="C521"/>
      <c r="D521"/>
      <c r="E521"/>
      <c r="F521"/>
      <c r="G521"/>
      <c r="H521"/>
      <c r="I521"/>
      <c r="J521"/>
      <c r="K521"/>
      <c r="L521"/>
      <c r="M521"/>
      <c r="N521"/>
      <c r="O521"/>
      <c r="P521"/>
    </row>
    <row r="522" spans="1:16" ht="45" customHeight="1">
      <c r="A522" s="557" t="s">
        <v>521</v>
      </c>
      <c r="B522" s="558"/>
      <c r="C522" s="558"/>
      <c r="D522" s="558"/>
      <c r="E522" s="558"/>
      <c r="F522" s="558"/>
      <c r="G522" s="558"/>
      <c r="H522" s="558"/>
      <c r="I522" s="558"/>
      <c r="J522" s="558"/>
      <c r="K522" s="558"/>
      <c r="L522" s="558"/>
      <c r="M522" s="558"/>
      <c r="N522" s="558"/>
      <c r="O522" s="558"/>
      <c r="P522" s="559"/>
    </row>
    <row r="523" spans="1:16" ht="45" customHeight="1">
      <c r="A523" s="115">
        <v>1</v>
      </c>
      <c r="B523" s="355" t="s">
        <v>1823</v>
      </c>
      <c r="C523" s="367" t="s">
        <v>2323</v>
      </c>
      <c r="D523" s="323" t="s">
        <v>40</v>
      </c>
      <c r="E523" s="115"/>
      <c r="F523" s="69">
        <v>45011</v>
      </c>
      <c r="G523" s="69">
        <v>45311</v>
      </c>
      <c r="H523" s="68">
        <v>33010000</v>
      </c>
      <c r="I523" s="68"/>
      <c r="J523" s="242"/>
      <c r="K523" s="218"/>
      <c r="L523" s="218"/>
      <c r="M523" s="218"/>
      <c r="N523" s="218"/>
      <c r="O523" s="175"/>
      <c r="P523" s="65"/>
    </row>
    <row r="524" spans="1:16" ht="45" customHeight="1">
      <c r="A524" s="115">
        <v>2</v>
      </c>
      <c r="B524" s="355" t="s">
        <v>2597</v>
      </c>
      <c r="C524" s="367" t="s">
        <v>2324</v>
      </c>
      <c r="D524" s="323" t="s">
        <v>40</v>
      </c>
      <c r="E524" s="115"/>
      <c r="F524" s="69">
        <v>2023</v>
      </c>
      <c r="G524" s="69">
        <v>2023</v>
      </c>
      <c r="H524" s="68">
        <v>5134883.9000000004</v>
      </c>
      <c r="I524" s="68"/>
      <c r="J524" s="242"/>
      <c r="K524" s="218"/>
      <c r="L524" s="218"/>
      <c r="M524" s="218"/>
      <c r="N524" s="218"/>
      <c r="O524" s="175"/>
      <c r="P524" s="65"/>
    </row>
    <row r="525" spans="1:16" ht="45" customHeight="1">
      <c r="A525" s="115">
        <v>3</v>
      </c>
      <c r="B525" s="355" t="s">
        <v>24</v>
      </c>
      <c r="C525" s="367" t="s">
        <v>2325</v>
      </c>
      <c r="D525" s="323" t="s">
        <v>40</v>
      </c>
      <c r="E525" s="115"/>
      <c r="F525" s="69">
        <v>2023</v>
      </c>
      <c r="G525" s="69">
        <v>2023</v>
      </c>
      <c r="H525" s="68">
        <v>26842394.399999999</v>
      </c>
      <c r="I525" s="68"/>
      <c r="J525" s="241"/>
      <c r="K525" s="68"/>
      <c r="L525" s="68"/>
      <c r="M525" s="68"/>
      <c r="N525" s="68"/>
      <c r="O525" s="115"/>
      <c r="P525" s="115"/>
    </row>
    <row r="526" spans="1:16" ht="45" customHeight="1">
      <c r="A526" s="115">
        <v>4</v>
      </c>
      <c r="B526" s="355" t="s">
        <v>24</v>
      </c>
      <c r="C526" s="367" t="s">
        <v>2326</v>
      </c>
      <c r="D526" s="323" t="s">
        <v>40</v>
      </c>
      <c r="E526" s="115"/>
      <c r="F526" s="69">
        <v>2023</v>
      </c>
      <c r="G526" s="69">
        <v>2023</v>
      </c>
      <c r="H526" s="68">
        <v>6533334.0999999996</v>
      </c>
      <c r="I526" s="68"/>
      <c r="J526" s="242"/>
      <c r="K526" s="218"/>
      <c r="L526" s="218"/>
      <c r="M526" s="218"/>
      <c r="N526" s="218"/>
      <c r="O526" s="175"/>
      <c r="P526" s="115"/>
    </row>
    <row r="527" spans="1:16" ht="45" customHeight="1">
      <c r="A527" s="115">
        <v>5</v>
      </c>
      <c r="B527" s="355" t="s">
        <v>1823</v>
      </c>
      <c r="C527" s="367" t="s">
        <v>2327</v>
      </c>
      <c r="D527" s="323" t="s">
        <v>40</v>
      </c>
      <c r="E527" s="115"/>
      <c r="F527" s="69">
        <v>2023</v>
      </c>
      <c r="G527" s="69">
        <v>2023</v>
      </c>
      <c r="H527" s="68">
        <v>23999000</v>
      </c>
      <c r="I527" s="68"/>
      <c r="J527" s="242"/>
      <c r="K527" s="218"/>
      <c r="L527" s="218"/>
      <c r="M527" s="218"/>
      <c r="N527" s="218"/>
      <c r="O527" s="175"/>
      <c r="P527" s="115"/>
    </row>
    <row r="528" spans="1:16" ht="56.25">
      <c r="A528" s="115">
        <v>6</v>
      </c>
      <c r="B528" s="355" t="s">
        <v>39</v>
      </c>
      <c r="C528" s="367" t="s">
        <v>2328</v>
      </c>
      <c r="D528" s="323" t="s">
        <v>40</v>
      </c>
      <c r="E528" s="115"/>
      <c r="F528" s="69">
        <v>2023</v>
      </c>
      <c r="G528" s="69">
        <v>2023</v>
      </c>
      <c r="H528" s="68">
        <v>10250000</v>
      </c>
      <c r="I528" s="68"/>
      <c r="J528" s="242"/>
      <c r="K528" s="218"/>
      <c r="L528" s="218"/>
      <c r="M528" s="218"/>
      <c r="N528" s="218"/>
      <c r="O528" s="175"/>
      <c r="P528" s="115"/>
    </row>
    <row r="529" spans="1:16" ht="45" customHeight="1">
      <c r="A529" s="115">
        <v>7</v>
      </c>
      <c r="B529" s="355" t="s">
        <v>24</v>
      </c>
      <c r="C529" s="367" t="s">
        <v>2329</v>
      </c>
      <c r="D529" s="323" t="s">
        <v>40</v>
      </c>
      <c r="E529" s="115"/>
      <c r="F529" s="69">
        <v>2023</v>
      </c>
      <c r="G529" s="69">
        <v>2023</v>
      </c>
      <c r="H529" s="68">
        <v>3990000</v>
      </c>
      <c r="I529" s="68"/>
      <c r="J529" s="242"/>
      <c r="K529" s="218"/>
      <c r="L529" s="218"/>
      <c r="M529" s="218"/>
      <c r="N529" s="218"/>
      <c r="O529" s="175"/>
      <c r="P529" s="115"/>
    </row>
    <row r="530" spans="1:16" s="146" customFormat="1" ht="45" customHeight="1">
      <c r="A530" s="115">
        <v>8</v>
      </c>
      <c r="B530" s="355" t="s">
        <v>24</v>
      </c>
      <c r="C530" s="367" t="s">
        <v>2330</v>
      </c>
      <c r="D530" s="323" t="s">
        <v>40</v>
      </c>
      <c r="E530" s="115"/>
      <c r="F530" s="69">
        <v>2023</v>
      </c>
      <c r="G530" s="69">
        <v>2023</v>
      </c>
      <c r="H530" s="68">
        <v>924101</v>
      </c>
      <c r="I530" s="68"/>
      <c r="J530" s="242"/>
      <c r="K530" s="218"/>
      <c r="L530" s="218"/>
      <c r="M530" s="218"/>
      <c r="N530" s="218"/>
      <c r="O530" s="175"/>
      <c r="P530" s="115"/>
    </row>
    <row r="531" spans="1:16" customFormat="1" ht="37.5">
      <c r="A531" s="115">
        <v>9</v>
      </c>
      <c r="B531" s="355" t="s">
        <v>24</v>
      </c>
      <c r="C531" s="367" t="s">
        <v>2331</v>
      </c>
      <c r="D531" s="323" t="s">
        <v>40</v>
      </c>
      <c r="E531" s="115"/>
      <c r="F531" s="69">
        <v>2023</v>
      </c>
      <c r="G531" s="69">
        <v>2023</v>
      </c>
      <c r="H531" s="68">
        <v>27000000</v>
      </c>
      <c r="I531" s="68"/>
      <c r="J531" s="242"/>
      <c r="K531" s="218"/>
      <c r="L531" s="218"/>
      <c r="M531" s="218"/>
      <c r="N531" s="218"/>
      <c r="O531" s="175"/>
      <c r="P531" s="115"/>
    </row>
    <row r="532" spans="1:16" ht="56.25">
      <c r="A532" s="115">
        <v>10</v>
      </c>
      <c r="B532" s="355" t="s">
        <v>24</v>
      </c>
      <c r="C532" s="367" t="s">
        <v>2332</v>
      </c>
      <c r="D532" s="323" t="s">
        <v>40</v>
      </c>
      <c r="E532" s="115"/>
      <c r="F532" s="69">
        <v>2023</v>
      </c>
      <c r="G532" s="69">
        <v>2023</v>
      </c>
      <c r="H532" s="68">
        <v>50000000</v>
      </c>
      <c r="I532" s="68"/>
      <c r="J532" s="242"/>
      <c r="K532" s="218"/>
      <c r="L532" s="218"/>
      <c r="M532" s="218"/>
      <c r="N532" s="218"/>
      <c r="O532" s="175"/>
      <c r="P532" s="115"/>
    </row>
    <row r="533" spans="1:16" customFormat="1" ht="18.75">
      <c r="A533" s="565" t="s">
        <v>20</v>
      </c>
      <c r="B533" s="565"/>
      <c r="C533" s="565"/>
      <c r="D533" s="565"/>
      <c r="E533" s="565"/>
      <c r="F533" s="565"/>
      <c r="G533" s="565"/>
      <c r="H533" s="80">
        <f t="shared" ref="H533:O533" si="29">SUM(H523:H532)</f>
        <v>187683713.39999998</v>
      </c>
      <c r="I533" s="59">
        <f t="shared" si="29"/>
        <v>0</v>
      </c>
      <c r="J533" s="80">
        <f t="shared" si="29"/>
        <v>0</v>
      </c>
      <c r="K533" s="80">
        <f t="shared" si="29"/>
        <v>0</v>
      </c>
      <c r="L533" s="80">
        <f t="shared" si="29"/>
        <v>0</v>
      </c>
      <c r="M533" s="80">
        <f t="shared" si="29"/>
        <v>0</v>
      </c>
      <c r="N533" s="80">
        <f t="shared" si="29"/>
        <v>0</v>
      </c>
      <c r="O533" s="80">
        <f t="shared" si="29"/>
        <v>0</v>
      </c>
      <c r="P533" s="60"/>
    </row>
    <row r="534" spans="1:16" ht="45" customHeight="1">
      <c r="A534"/>
      <c r="B534"/>
      <c r="C534"/>
      <c r="D534"/>
      <c r="E534"/>
      <c r="F534"/>
      <c r="G534"/>
      <c r="H534"/>
      <c r="I534"/>
      <c r="J534"/>
      <c r="K534"/>
      <c r="L534"/>
      <c r="M534"/>
      <c r="N534"/>
      <c r="O534"/>
      <c r="P534"/>
    </row>
    <row r="535" spans="1:16" ht="18.75">
      <c r="A535" s="557" t="s">
        <v>404</v>
      </c>
      <c r="B535" s="558"/>
      <c r="C535" s="558"/>
      <c r="D535" s="558"/>
      <c r="E535" s="558"/>
      <c r="F535" s="558"/>
      <c r="G535" s="558"/>
      <c r="H535" s="558"/>
      <c r="I535" s="558"/>
      <c r="J535" s="558"/>
      <c r="K535" s="558"/>
      <c r="L535" s="558"/>
      <c r="M535" s="558"/>
      <c r="N535" s="558"/>
      <c r="O535" s="558"/>
      <c r="P535" s="559"/>
    </row>
    <row r="536" spans="1:16" ht="18.75">
      <c r="A536" s="115">
        <v>1</v>
      </c>
      <c r="B536" s="355" t="s">
        <v>24</v>
      </c>
      <c r="C536" s="425" t="s">
        <v>2368</v>
      </c>
      <c r="D536" s="65" t="s">
        <v>44</v>
      </c>
      <c r="E536" s="98" t="s">
        <v>2369</v>
      </c>
      <c r="F536" s="98">
        <v>44319</v>
      </c>
      <c r="G536" s="98">
        <v>45132</v>
      </c>
      <c r="H536" s="73">
        <v>10589028.699999999</v>
      </c>
      <c r="I536" s="73"/>
      <c r="J536" s="73">
        <v>5294514.3499999996</v>
      </c>
      <c r="K536" s="73"/>
      <c r="L536" s="73">
        <v>3593929.54</v>
      </c>
      <c r="M536" s="73">
        <v>850292.40500000003</v>
      </c>
      <c r="N536" s="73">
        <v>850292.40500000003</v>
      </c>
      <c r="O536" s="73"/>
      <c r="P536" s="75"/>
    </row>
    <row r="537" spans="1:16" ht="37.5">
      <c r="A537" s="115">
        <v>2</v>
      </c>
      <c r="B537" s="355" t="s">
        <v>24</v>
      </c>
      <c r="C537" s="367" t="s">
        <v>2370</v>
      </c>
      <c r="D537" s="74" t="s">
        <v>44</v>
      </c>
      <c r="E537" s="98" t="s">
        <v>2369</v>
      </c>
      <c r="F537" s="98">
        <v>44665</v>
      </c>
      <c r="G537" s="98">
        <v>45064</v>
      </c>
      <c r="H537" s="73">
        <v>8131722.2999999998</v>
      </c>
      <c r="I537" s="73"/>
      <c r="J537" s="73">
        <v>8131722.2999999998</v>
      </c>
      <c r="K537" s="87"/>
      <c r="L537" s="73">
        <v>3109532.13</v>
      </c>
      <c r="M537" s="73">
        <v>2511095.085</v>
      </c>
      <c r="N537" s="73">
        <v>2511095.085</v>
      </c>
      <c r="O537" s="73"/>
      <c r="P537" s="75"/>
    </row>
    <row r="538" spans="1:16" ht="37.5">
      <c r="A538" s="115">
        <v>3</v>
      </c>
      <c r="B538" s="355" t="s">
        <v>24</v>
      </c>
      <c r="C538" s="425" t="s">
        <v>2371</v>
      </c>
      <c r="D538" s="65" t="s">
        <v>44</v>
      </c>
      <c r="E538" s="98" t="s">
        <v>2369</v>
      </c>
      <c r="F538" s="98">
        <v>44701</v>
      </c>
      <c r="G538" s="98">
        <v>45071</v>
      </c>
      <c r="H538" s="73">
        <v>46048717.57</v>
      </c>
      <c r="I538" s="73"/>
      <c r="J538" s="73">
        <v>46048717.57</v>
      </c>
      <c r="K538" s="68"/>
      <c r="L538" s="73">
        <v>16336834.130000001</v>
      </c>
      <c r="M538" s="73">
        <v>14855941.720000001</v>
      </c>
      <c r="N538" s="73">
        <v>14855941.720000001</v>
      </c>
      <c r="O538" s="73"/>
      <c r="P538" s="75"/>
    </row>
    <row r="539" spans="1:16" ht="37.5">
      <c r="A539" s="115">
        <v>4</v>
      </c>
      <c r="B539" s="355" t="s">
        <v>24</v>
      </c>
      <c r="C539" s="367" t="s">
        <v>849</v>
      </c>
      <c r="D539" s="74" t="s">
        <v>44</v>
      </c>
      <c r="E539" s="98" t="s">
        <v>2369</v>
      </c>
      <c r="F539" s="98">
        <v>44763</v>
      </c>
      <c r="G539" s="98">
        <v>45033</v>
      </c>
      <c r="H539" s="73">
        <v>17991000</v>
      </c>
      <c r="I539" s="73"/>
      <c r="J539" s="73">
        <v>17991000</v>
      </c>
      <c r="K539" s="68"/>
      <c r="L539" s="73">
        <v>847325.03</v>
      </c>
      <c r="M539" s="73">
        <v>8571837.4849999994</v>
      </c>
      <c r="N539" s="73">
        <v>8571837.4849999994</v>
      </c>
      <c r="O539" s="73"/>
      <c r="P539" s="75"/>
    </row>
    <row r="540" spans="1:16" ht="37.5">
      <c r="A540" s="115">
        <v>5</v>
      </c>
      <c r="B540" s="355" t="s">
        <v>24</v>
      </c>
      <c r="C540" s="367" t="s">
        <v>2372</v>
      </c>
      <c r="D540" s="74" t="s">
        <v>44</v>
      </c>
      <c r="E540" s="98" t="s">
        <v>2369</v>
      </c>
      <c r="F540" s="98">
        <v>44802</v>
      </c>
      <c r="G540" s="98">
        <v>45161</v>
      </c>
      <c r="H540" s="73">
        <v>6940700</v>
      </c>
      <c r="I540" s="73"/>
      <c r="J540" s="73">
        <v>6940700</v>
      </c>
      <c r="K540" s="68"/>
      <c r="L540" s="73">
        <v>472487.82</v>
      </c>
      <c r="M540" s="73">
        <v>3234106.09</v>
      </c>
      <c r="N540" s="73">
        <v>3234106.09</v>
      </c>
      <c r="O540" s="73"/>
      <c r="P540" s="96"/>
    </row>
    <row r="541" spans="1:16" ht="37.5">
      <c r="A541" s="115">
        <v>6</v>
      </c>
      <c r="B541" s="355" t="s">
        <v>24</v>
      </c>
      <c r="C541" s="367" t="s">
        <v>2373</v>
      </c>
      <c r="D541" s="74" t="s">
        <v>44</v>
      </c>
      <c r="E541" s="98" t="s">
        <v>2369</v>
      </c>
      <c r="F541" s="98">
        <v>44805</v>
      </c>
      <c r="G541" s="98">
        <v>45164</v>
      </c>
      <c r="H541" s="73">
        <v>18088286</v>
      </c>
      <c r="I541" s="73"/>
      <c r="J541" s="73">
        <v>18088286</v>
      </c>
      <c r="K541" s="68"/>
      <c r="L541" s="73">
        <v>2742034.38</v>
      </c>
      <c r="M541" s="73">
        <v>7673125.8100000005</v>
      </c>
      <c r="N541" s="73">
        <v>7673125.8100000005</v>
      </c>
      <c r="O541" s="73"/>
      <c r="P541" s="75"/>
    </row>
    <row r="542" spans="1:16" ht="37.5">
      <c r="A542" s="115">
        <v>7</v>
      </c>
      <c r="B542" s="355" t="s">
        <v>24</v>
      </c>
      <c r="C542" s="502" t="s">
        <v>2374</v>
      </c>
      <c r="D542" s="74" t="s">
        <v>44</v>
      </c>
      <c r="E542" s="98" t="s">
        <v>2369</v>
      </c>
      <c r="F542" s="98">
        <v>44813</v>
      </c>
      <c r="G542" s="98">
        <v>45165</v>
      </c>
      <c r="H542" s="73">
        <v>17863616.98</v>
      </c>
      <c r="I542" s="73"/>
      <c r="J542" s="73">
        <v>17863616.98</v>
      </c>
      <c r="K542" s="68"/>
      <c r="L542" s="73">
        <v>3336416.14</v>
      </c>
      <c r="M542" s="73">
        <v>7263600.4199999999</v>
      </c>
      <c r="N542" s="73">
        <v>7263600.4199999999</v>
      </c>
      <c r="O542" s="68"/>
      <c r="P542" s="75"/>
    </row>
    <row r="543" spans="1:16" ht="18.75">
      <c r="A543" s="115">
        <v>8</v>
      </c>
      <c r="B543" s="355" t="s">
        <v>24</v>
      </c>
      <c r="C543" s="502" t="s">
        <v>2375</v>
      </c>
      <c r="D543" s="74" t="s">
        <v>44</v>
      </c>
      <c r="E543" s="98" t="s">
        <v>2369</v>
      </c>
      <c r="F543" s="98">
        <v>44798</v>
      </c>
      <c r="G543" s="98">
        <v>45027</v>
      </c>
      <c r="H543" s="73">
        <v>12740000</v>
      </c>
      <c r="I543" s="73"/>
      <c r="J543" s="73">
        <v>12740000</v>
      </c>
      <c r="K543" s="68"/>
      <c r="L543" s="73">
        <v>3304981.13</v>
      </c>
      <c r="M543" s="73">
        <v>4717509.4350000005</v>
      </c>
      <c r="N543" s="73">
        <v>4717509.4350000005</v>
      </c>
      <c r="O543" s="73"/>
      <c r="P543" s="75"/>
    </row>
    <row r="544" spans="1:16" ht="37.5">
      <c r="A544" s="115">
        <v>9</v>
      </c>
      <c r="B544" s="355" t="s">
        <v>24</v>
      </c>
      <c r="C544" s="502" t="s">
        <v>850</v>
      </c>
      <c r="D544" s="74" t="s">
        <v>44</v>
      </c>
      <c r="E544" s="98" t="s">
        <v>2369</v>
      </c>
      <c r="F544" s="98">
        <v>44805</v>
      </c>
      <c r="G544" s="98">
        <v>45164</v>
      </c>
      <c r="H544" s="73">
        <v>16472904.369999999</v>
      </c>
      <c r="I544" s="243"/>
      <c r="J544" s="73">
        <v>16472904.369999999</v>
      </c>
      <c r="K544" s="243"/>
      <c r="L544" s="243">
        <v>4095232.87</v>
      </c>
      <c r="M544" s="73">
        <v>6188835.75</v>
      </c>
      <c r="N544" s="73">
        <v>6188835.75</v>
      </c>
      <c r="O544" s="73"/>
      <c r="P544" s="137"/>
    </row>
    <row r="545" spans="1:16" ht="36.75" customHeight="1">
      <c r="A545" s="115">
        <v>10</v>
      </c>
      <c r="B545" s="355" t="s">
        <v>24</v>
      </c>
      <c r="C545" s="502" t="s">
        <v>2376</v>
      </c>
      <c r="D545" s="74" t="s">
        <v>44</v>
      </c>
      <c r="E545" s="98" t="s">
        <v>2369</v>
      </c>
      <c r="F545" s="98">
        <v>44944</v>
      </c>
      <c r="G545" s="98">
        <v>45243</v>
      </c>
      <c r="H545" s="73">
        <v>49999999</v>
      </c>
      <c r="I545" s="243"/>
      <c r="J545" s="73">
        <v>49999999</v>
      </c>
      <c r="K545" s="243"/>
      <c r="L545" s="73">
        <v>4612731.42</v>
      </c>
      <c r="M545" s="73">
        <v>15129089.193333333</v>
      </c>
      <c r="N545" s="73">
        <v>15129089.193333333</v>
      </c>
      <c r="O545" s="73">
        <v>15129089.193333333</v>
      </c>
      <c r="P545" s="137"/>
    </row>
    <row r="546" spans="1:16" ht="37.5">
      <c r="A546" s="323">
        <v>11</v>
      </c>
      <c r="B546" s="355" t="s">
        <v>24</v>
      </c>
      <c r="C546" s="502" t="s">
        <v>2377</v>
      </c>
      <c r="D546" s="74" t="s">
        <v>44</v>
      </c>
      <c r="E546" s="98" t="s">
        <v>2369</v>
      </c>
      <c r="F546" s="98">
        <v>44266</v>
      </c>
      <c r="G546" s="98">
        <v>45291</v>
      </c>
      <c r="H546" s="73">
        <v>56916002</v>
      </c>
      <c r="I546" s="243"/>
      <c r="J546" s="73">
        <v>41510330.100000001</v>
      </c>
      <c r="K546" s="243"/>
      <c r="L546" s="73">
        <v>3709371.38</v>
      </c>
      <c r="M546" s="73">
        <v>12600319.573333332</v>
      </c>
      <c r="N546" s="73">
        <v>12600319.573333332</v>
      </c>
      <c r="O546" s="73">
        <v>12600319.573333332</v>
      </c>
      <c r="P546" s="137"/>
    </row>
    <row r="547" spans="1:16" ht="40.5" customHeight="1">
      <c r="A547" s="323">
        <v>12</v>
      </c>
      <c r="B547" s="355" t="s">
        <v>24</v>
      </c>
      <c r="C547" s="502" t="s">
        <v>2378</v>
      </c>
      <c r="D547" s="74" t="s">
        <v>44</v>
      </c>
      <c r="E547" s="98" t="s">
        <v>2369</v>
      </c>
      <c r="F547" s="98">
        <v>44951</v>
      </c>
      <c r="G547" s="98">
        <v>45291</v>
      </c>
      <c r="H547" s="73">
        <v>61945224</v>
      </c>
      <c r="I547" s="243"/>
      <c r="J547" s="73">
        <v>61945224</v>
      </c>
      <c r="K547" s="243"/>
      <c r="L547" s="73">
        <v>0</v>
      </c>
      <c r="M547" s="73">
        <v>20648408</v>
      </c>
      <c r="N547" s="73">
        <v>20648408</v>
      </c>
      <c r="O547" s="73">
        <v>20648408</v>
      </c>
      <c r="P547" s="137"/>
    </row>
    <row r="548" spans="1:16" ht="37.5">
      <c r="A548" s="323">
        <v>13</v>
      </c>
      <c r="B548" s="355" t="s">
        <v>24</v>
      </c>
      <c r="C548" s="502" t="s">
        <v>2379</v>
      </c>
      <c r="D548" s="74" t="s">
        <v>44</v>
      </c>
      <c r="E548" s="98" t="s">
        <v>2369</v>
      </c>
      <c r="F548" s="98"/>
      <c r="G548" s="98"/>
      <c r="H548" s="73" t="s">
        <v>271</v>
      </c>
      <c r="I548" s="243"/>
      <c r="J548" s="73"/>
      <c r="K548" s="243"/>
      <c r="L548" s="73"/>
      <c r="M548" s="73"/>
      <c r="N548" s="73"/>
      <c r="O548" s="73"/>
      <c r="P548" s="137"/>
    </row>
    <row r="549" spans="1:16" ht="37.5">
      <c r="A549" s="323">
        <v>14</v>
      </c>
      <c r="B549" s="355" t="s">
        <v>24</v>
      </c>
      <c r="C549" s="502" t="s">
        <v>848</v>
      </c>
      <c r="D549" s="74" t="s">
        <v>44</v>
      </c>
      <c r="E549" s="98" t="s">
        <v>2369</v>
      </c>
      <c r="F549" s="98"/>
      <c r="G549" s="98"/>
      <c r="H549" s="73" t="s">
        <v>271</v>
      </c>
      <c r="I549" s="243"/>
      <c r="J549" s="73"/>
      <c r="K549" s="243"/>
      <c r="L549" s="73"/>
      <c r="M549" s="73"/>
      <c r="N549" s="73"/>
      <c r="O549" s="73"/>
      <c r="P549" s="137"/>
    </row>
    <row r="550" spans="1:16" ht="37.5">
      <c r="A550" s="323">
        <v>15</v>
      </c>
      <c r="B550" s="355" t="s">
        <v>24</v>
      </c>
      <c r="C550" s="502" t="s">
        <v>2380</v>
      </c>
      <c r="D550" s="74" t="s">
        <v>44</v>
      </c>
      <c r="E550" s="98" t="s">
        <v>2369</v>
      </c>
      <c r="F550" s="98"/>
      <c r="G550" s="98"/>
      <c r="H550" s="73" t="s">
        <v>271</v>
      </c>
      <c r="I550" s="243"/>
      <c r="J550" s="73"/>
      <c r="K550" s="243"/>
      <c r="L550" s="73"/>
      <c r="M550" s="73"/>
      <c r="N550" s="73"/>
      <c r="O550" s="73"/>
      <c r="P550" s="137"/>
    </row>
    <row r="551" spans="1:16" ht="37.5">
      <c r="A551" s="323">
        <v>16</v>
      </c>
      <c r="B551" s="355" t="s">
        <v>24</v>
      </c>
      <c r="C551" s="502" t="s">
        <v>2381</v>
      </c>
      <c r="D551" s="74" t="s">
        <v>44</v>
      </c>
      <c r="E551" s="98" t="s">
        <v>2369</v>
      </c>
      <c r="F551" s="98"/>
      <c r="G551" s="98"/>
      <c r="H551" s="73" t="s">
        <v>271</v>
      </c>
      <c r="I551" s="243"/>
      <c r="J551" s="73"/>
      <c r="K551" s="243"/>
      <c r="L551" s="73"/>
      <c r="M551" s="73"/>
      <c r="N551" s="73"/>
      <c r="O551" s="73"/>
      <c r="P551" s="137"/>
    </row>
    <row r="552" spans="1:16" ht="37.5">
      <c r="A552" s="323">
        <v>17</v>
      </c>
      <c r="B552" s="355" t="s">
        <v>24</v>
      </c>
      <c r="C552" s="502" t="s">
        <v>2382</v>
      </c>
      <c r="D552" s="74" t="s">
        <v>44</v>
      </c>
      <c r="E552" s="98" t="s">
        <v>2369</v>
      </c>
      <c r="F552" s="98"/>
      <c r="G552" s="98"/>
      <c r="H552" s="73" t="s">
        <v>271</v>
      </c>
      <c r="I552" s="243"/>
      <c r="J552" s="73"/>
      <c r="K552" s="243"/>
      <c r="L552" s="73"/>
      <c r="M552" s="73"/>
      <c r="N552" s="73"/>
      <c r="O552" s="73"/>
      <c r="P552" s="137"/>
    </row>
    <row r="553" spans="1:16" ht="18.75">
      <c r="A553" s="565" t="s">
        <v>20</v>
      </c>
      <c r="B553" s="565"/>
      <c r="C553" s="565"/>
      <c r="D553" s="565"/>
      <c r="E553" s="565"/>
      <c r="F553" s="565"/>
      <c r="G553" s="565"/>
      <c r="H553" s="80">
        <f t="shared" ref="H553:O553" si="30">SUM(H536:H552)</f>
        <v>323727200.92000002</v>
      </c>
      <c r="I553" s="59">
        <f t="shared" si="30"/>
        <v>0</v>
      </c>
      <c r="J553" s="80">
        <f t="shared" si="30"/>
        <v>303027014.66999996</v>
      </c>
      <c r="K553" s="80">
        <f t="shared" si="30"/>
        <v>0</v>
      </c>
      <c r="L553" s="80">
        <f t="shared" si="30"/>
        <v>46160875.970000006</v>
      </c>
      <c r="M553" s="80">
        <f t="shared" si="30"/>
        <v>104244160.96666667</v>
      </c>
      <c r="N553" s="80">
        <f t="shared" si="30"/>
        <v>104244160.96666667</v>
      </c>
      <c r="O553" s="80">
        <f t="shared" si="30"/>
        <v>48377816.766666666</v>
      </c>
      <c r="P553" s="60"/>
    </row>
    <row r="554" spans="1:16">
      <c r="A554" s="633"/>
      <c r="B554" s="634"/>
      <c r="C554" s="634"/>
      <c r="D554" s="634"/>
      <c r="E554" s="634"/>
      <c r="F554" s="634"/>
      <c r="G554" s="634"/>
      <c r="H554" s="634"/>
      <c r="I554" s="634"/>
      <c r="J554" s="634"/>
      <c r="K554" s="634"/>
      <c r="L554" s="634"/>
      <c r="M554" s="634"/>
      <c r="N554" s="634"/>
      <c r="O554" s="634"/>
      <c r="P554" s="635"/>
    </row>
    <row r="555" spans="1:16" ht="18.75">
      <c r="A555" s="557" t="s">
        <v>518</v>
      </c>
      <c r="B555" s="558"/>
      <c r="C555" s="558"/>
      <c r="D555" s="558"/>
      <c r="E555" s="558"/>
      <c r="F555" s="558"/>
      <c r="G555" s="558"/>
      <c r="H555" s="558"/>
      <c r="I555" s="558"/>
      <c r="J555" s="558"/>
      <c r="K555" s="558"/>
      <c r="L555" s="558"/>
      <c r="M555" s="558"/>
      <c r="N555" s="558"/>
      <c r="O555" s="558"/>
      <c r="P555" s="559"/>
    </row>
    <row r="556" spans="1:16" ht="37.5">
      <c r="A556" s="115">
        <v>1</v>
      </c>
      <c r="B556" s="355" t="s">
        <v>24</v>
      </c>
      <c r="C556" s="363" t="s">
        <v>2383</v>
      </c>
      <c r="D556" s="65" t="s">
        <v>35</v>
      </c>
      <c r="E556" s="65"/>
      <c r="F556" s="66">
        <v>44633</v>
      </c>
      <c r="G556" s="67">
        <v>45036</v>
      </c>
      <c r="H556" s="68">
        <v>87849879</v>
      </c>
      <c r="I556" s="73">
        <v>104695084.8</v>
      </c>
      <c r="J556" s="68">
        <v>13388470.390000001</v>
      </c>
      <c r="K556" s="73"/>
      <c r="L556" s="73">
        <v>6418325.9800000004</v>
      </c>
      <c r="M556" s="73">
        <v>0</v>
      </c>
      <c r="N556" s="73">
        <v>0</v>
      </c>
      <c r="O556" s="73">
        <v>0</v>
      </c>
      <c r="P556" s="75" t="s">
        <v>2384</v>
      </c>
    </row>
    <row r="557" spans="1:16" ht="37.5">
      <c r="A557" s="115">
        <v>2</v>
      </c>
      <c r="B557" s="355" t="s">
        <v>24</v>
      </c>
      <c r="C557" s="363" t="s">
        <v>835</v>
      </c>
      <c r="D557" s="65" t="s">
        <v>35</v>
      </c>
      <c r="E557" s="65"/>
      <c r="F557" s="66">
        <v>44578</v>
      </c>
      <c r="G557" s="67">
        <v>45043</v>
      </c>
      <c r="H557" s="68">
        <v>29729796.586599998</v>
      </c>
      <c r="I557" s="73">
        <v>15195782.640000001</v>
      </c>
      <c r="J557" s="68">
        <v>14534013.949999999</v>
      </c>
      <c r="K557" s="68"/>
      <c r="L557" s="68">
        <v>2443585.35</v>
      </c>
      <c r="M557" s="68">
        <v>2000000</v>
      </c>
      <c r="N557" s="68"/>
      <c r="O557" s="68"/>
      <c r="P557" s="75" t="s">
        <v>2384</v>
      </c>
    </row>
    <row r="558" spans="1:16" ht="35.25" customHeight="1">
      <c r="A558" s="115">
        <v>3</v>
      </c>
      <c r="B558" s="355" t="s">
        <v>24</v>
      </c>
      <c r="C558" s="363" t="s">
        <v>834</v>
      </c>
      <c r="D558" s="65" t="s">
        <v>35</v>
      </c>
      <c r="E558" s="65"/>
      <c r="F558" s="66">
        <v>44603</v>
      </c>
      <c r="G558" s="67">
        <v>45052</v>
      </c>
      <c r="H558" s="68">
        <v>18583691.969999999</v>
      </c>
      <c r="I558" s="73">
        <v>18384931.609999999</v>
      </c>
      <c r="J558" s="68">
        <v>9187634.2899999991</v>
      </c>
      <c r="K558" s="68"/>
      <c r="L558" s="68">
        <v>9187634.2899999991</v>
      </c>
      <c r="M558" s="68">
        <v>1321315.04</v>
      </c>
      <c r="N558" s="68"/>
      <c r="O558" s="68"/>
      <c r="P558" s="75" t="s">
        <v>2385</v>
      </c>
    </row>
    <row r="559" spans="1:16" ht="37.5">
      <c r="A559" s="115">
        <v>4</v>
      </c>
      <c r="B559" s="355" t="s">
        <v>24</v>
      </c>
      <c r="C559" s="363" t="s">
        <v>2386</v>
      </c>
      <c r="D559" s="65" t="s">
        <v>35</v>
      </c>
      <c r="E559" s="65"/>
      <c r="F559" s="66">
        <v>44418</v>
      </c>
      <c r="G559" s="67">
        <v>45260</v>
      </c>
      <c r="H559" s="68">
        <v>69657760</v>
      </c>
      <c r="I559" s="73">
        <v>43350324.909999996</v>
      </c>
      <c r="J559" s="68">
        <v>15983980.720000001</v>
      </c>
      <c r="K559" s="68"/>
      <c r="L559" s="68">
        <v>15983980.720000001</v>
      </c>
      <c r="M559" s="68">
        <v>12482434.16</v>
      </c>
      <c r="N559" s="68">
        <v>14410411.039999999</v>
      </c>
      <c r="O559" s="68">
        <v>8225975.1900000004</v>
      </c>
      <c r="P559" s="75" t="s">
        <v>2384</v>
      </c>
    </row>
    <row r="560" spans="1:16" ht="31.5">
      <c r="A560" s="115">
        <v>5</v>
      </c>
      <c r="B560" s="355" t="s">
        <v>24</v>
      </c>
      <c r="C560" s="363" t="s">
        <v>2387</v>
      </c>
      <c r="D560" s="65" t="s">
        <v>35</v>
      </c>
      <c r="E560" s="65"/>
      <c r="F560" s="66">
        <v>44890</v>
      </c>
      <c r="G560" s="67">
        <v>45160</v>
      </c>
      <c r="H560" s="68">
        <v>10234753.109999999</v>
      </c>
      <c r="I560" s="73"/>
      <c r="J560" s="68">
        <v>10234753.109999999</v>
      </c>
      <c r="K560" s="68"/>
      <c r="L560" s="68">
        <v>3411584.3699999996</v>
      </c>
      <c r="M560" s="68">
        <v>3411584.3699999996</v>
      </c>
      <c r="N560" s="68">
        <v>3411584.3699999996</v>
      </c>
      <c r="O560" s="68"/>
      <c r="P560" s="75" t="s">
        <v>2384</v>
      </c>
    </row>
    <row r="561" spans="1:16" ht="18.75">
      <c r="A561" s="323">
        <v>6</v>
      </c>
      <c r="B561" s="355" t="s">
        <v>24</v>
      </c>
      <c r="C561" s="363" t="s">
        <v>2388</v>
      </c>
      <c r="D561" s="65" t="s">
        <v>35</v>
      </c>
      <c r="E561" s="65"/>
      <c r="F561" s="66">
        <v>44862</v>
      </c>
      <c r="G561" s="67">
        <v>45191</v>
      </c>
      <c r="H561" s="68">
        <v>23712285.259999998</v>
      </c>
      <c r="I561" s="73">
        <v>0</v>
      </c>
      <c r="J561" s="68">
        <v>23712285.259999998</v>
      </c>
      <c r="K561" s="68"/>
      <c r="L561" s="68">
        <v>0</v>
      </c>
      <c r="M561" s="68">
        <v>7904095.086666666</v>
      </c>
      <c r="N561" s="68">
        <v>7904095.086666666</v>
      </c>
      <c r="O561" s="68">
        <v>7904095.086666666</v>
      </c>
      <c r="P561" s="75" t="s">
        <v>385</v>
      </c>
    </row>
    <row r="562" spans="1:16" ht="31.5">
      <c r="A562" s="323">
        <v>7</v>
      </c>
      <c r="B562" s="355" t="s">
        <v>24</v>
      </c>
      <c r="C562" s="363" t="s">
        <v>2389</v>
      </c>
      <c r="D562" s="65" t="s">
        <v>35</v>
      </c>
      <c r="E562" s="65"/>
      <c r="F562" s="66">
        <v>44890</v>
      </c>
      <c r="G562" s="67">
        <v>45160</v>
      </c>
      <c r="H562" s="68">
        <v>9084944.0700000003</v>
      </c>
      <c r="I562" s="73"/>
      <c r="J562" s="68">
        <v>9084944.0700000003</v>
      </c>
      <c r="K562" s="68"/>
      <c r="L562" s="68">
        <v>1925494.24</v>
      </c>
      <c r="M562" s="68">
        <v>4290820.2699999996</v>
      </c>
      <c r="N562" s="68">
        <v>1482790.62</v>
      </c>
      <c r="O562" s="68"/>
      <c r="P562" s="75" t="s">
        <v>2384</v>
      </c>
    </row>
    <row r="563" spans="1:16" ht="18.75">
      <c r="A563" s="323">
        <v>8</v>
      </c>
      <c r="B563" s="355" t="s">
        <v>24</v>
      </c>
      <c r="C563" s="363" t="s">
        <v>2390</v>
      </c>
      <c r="D563" s="65" t="s">
        <v>35</v>
      </c>
      <c r="E563" s="65"/>
      <c r="F563" s="66">
        <v>44911</v>
      </c>
      <c r="G563" s="67">
        <v>45270</v>
      </c>
      <c r="H563" s="68">
        <v>27753988.219999999</v>
      </c>
      <c r="I563" s="73"/>
      <c r="J563" s="68">
        <v>27753988.219999999</v>
      </c>
      <c r="K563" s="68"/>
      <c r="L563" s="68">
        <v>0</v>
      </c>
      <c r="M563" s="68">
        <v>2500000</v>
      </c>
      <c r="N563" s="68">
        <v>7000000</v>
      </c>
      <c r="O563" s="68">
        <v>10000000</v>
      </c>
      <c r="P563" s="75" t="s">
        <v>385</v>
      </c>
    </row>
    <row r="564" spans="1:16" ht="47.25">
      <c r="A564" s="323">
        <v>9</v>
      </c>
      <c r="B564" s="355" t="s">
        <v>24</v>
      </c>
      <c r="C564" s="363" t="s">
        <v>2391</v>
      </c>
      <c r="D564" s="65" t="s">
        <v>35</v>
      </c>
      <c r="E564" s="65"/>
      <c r="F564" s="66">
        <v>44529</v>
      </c>
      <c r="G564" s="67">
        <v>45098</v>
      </c>
      <c r="H564" s="68">
        <v>18826900</v>
      </c>
      <c r="I564" s="73">
        <v>24983131.039999999</v>
      </c>
      <c r="J564" s="68">
        <v>6162916.1500000004</v>
      </c>
      <c r="K564" s="68"/>
      <c r="L564" s="68">
        <v>0</v>
      </c>
      <c r="M564" s="68">
        <v>7000000</v>
      </c>
      <c r="N564" s="68"/>
      <c r="O564" s="68"/>
      <c r="P564" s="75" t="s">
        <v>2392</v>
      </c>
    </row>
    <row r="565" spans="1:16" ht="31.5">
      <c r="A565" s="323">
        <v>10</v>
      </c>
      <c r="B565" s="355" t="s">
        <v>24</v>
      </c>
      <c r="C565" s="363" t="s">
        <v>2393</v>
      </c>
      <c r="D565" s="65" t="s">
        <v>35</v>
      </c>
      <c r="E565" s="65"/>
      <c r="F565" s="66">
        <v>44740</v>
      </c>
      <c r="G565" s="67">
        <v>45279</v>
      </c>
      <c r="H565" s="68">
        <v>90341980</v>
      </c>
      <c r="I565" s="73">
        <v>41281177.310000002</v>
      </c>
      <c r="J565" s="68">
        <v>54055927.689999998</v>
      </c>
      <c r="K565" s="68"/>
      <c r="L565" s="68">
        <v>10196411.539999999</v>
      </c>
      <c r="M565" s="68">
        <v>15224296.640000001</v>
      </c>
      <c r="N565" s="68">
        <v>15391596.6</v>
      </c>
      <c r="O565" s="68">
        <v>13383997.039999999</v>
      </c>
      <c r="P565" s="75" t="s">
        <v>2384</v>
      </c>
    </row>
    <row r="566" spans="1:16" ht="37.5">
      <c r="A566" s="323">
        <v>11</v>
      </c>
      <c r="B566" s="355" t="s">
        <v>24</v>
      </c>
      <c r="C566" s="363" t="s">
        <v>2394</v>
      </c>
      <c r="D566" s="65" t="s">
        <v>35</v>
      </c>
      <c r="E566" s="65"/>
      <c r="F566" s="66">
        <v>44720</v>
      </c>
      <c r="G566" s="67">
        <v>45260</v>
      </c>
      <c r="H566" s="68">
        <v>105964000</v>
      </c>
      <c r="I566" s="73">
        <v>39032234.200000003</v>
      </c>
      <c r="J566" s="68">
        <v>71533857.430000007</v>
      </c>
      <c r="K566" s="68"/>
      <c r="L566" s="68">
        <v>22604958.829999998</v>
      </c>
      <c r="M566" s="68">
        <v>16309632.720000001</v>
      </c>
      <c r="N566" s="68">
        <v>16309632.720000001</v>
      </c>
      <c r="O566" s="68">
        <v>16309632.720000001</v>
      </c>
      <c r="P566" s="75" t="s">
        <v>2384</v>
      </c>
    </row>
    <row r="567" spans="1:16" ht="18.75">
      <c r="A567" s="323">
        <v>12</v>
      </c>
      <c r="B567" s="355" t="s">
        <v>24</v>
      </c>
      <c r="C567" s="363" t="s">
        <v>2395</v>
      </c>
      <c r="D567" s="65" t="s">
        <v>35</v>
      </c>
      <c r="E567" s="65"/>
      <c r="F567" s="66">
        <v>44886</v>
      </c>
      <c r="G567" s="67">
        <v>45306</v>
      </c>
      <c r="H567" s="68">
        <v>105610000</v>
      </c>
      <c r="I567" s="73"/>
      <c r="J567" s="68">
        <v>63366000</v>
      </c>
      <c r="K567" s="68"/>
      <c r="L567" s="68">
        <v>0</v>
      </c>
      <c r="M567" s="68">
        <v>21122000</v>
      </c>
      <c r="N567" s="68">
        <v>21122000</v>
      </c>
      <c r="O567" s="68">
        <v>21122000</v>
      </c>
      <c r="P567" s="75" t="s">
        <v>385</v>
      </c>
    </row>
    <row r="568" spans="1:16" ht="37.5">
      <c r="A568" s="323">
        <v>13</v>
      </c>
      <c r="B568" s="355" t="s">
        <v>24</v>
      </c>
      <c r="C568" s="363" t="s">
        <v>2396</v>
      </c>
      <c r="D568" s="65" t="s">
        <v>35</v>
      </c>
      <c r="E568" s="65" t="s">
        <v>2302</v>
      </c>
      <c r="F568" s="66">
        <v>45015</v>
      </c>
      <c r="G568" s="67">
        <v>45276</v>
      </c>
      <c r="H568" s="68">
        <v>27021569.299999997</v>
      </c>
      <c r="I568" s="73"/>
      <c r="J568" s="68">
        <v>27021569.299999997</v>
      </c>
      <c r="K568" s="68"/>
      <c r="L568" s="68">
        <v>7912013.8700000001</v>
      </c>
      <c r="M568" s="68">
        <v>7577931.6799999997</v>
      </c>
      <c r="N568" s="68">
        <v>5747769.3799999999</v>
      </c>
      <c r="O568" s="68">
        <v>5783854.3700000001</v>
      </c>
      <c r="P568" s="75"/>
    </row>
    <row r="569" spans="1:16" ht="37.5">
      <c r="A569" s="323">
        <v>14</v>
      </c>
      <c r="B569" s="355" t="s">
        <v>24</v>
      </c>
      <c r="C569" s="363" t="s">
        <v>2397</v>
      </c>
      <c r="D569" s="65" t="s">
        <v>35</v>
      </c>
      <c r="E569" s="65" t="s">
        <v>2302</v>
      </c>
      <c r="F569" s="66">
        <v>45009</v>
      </c>
      <c r="G569" s="67">
        <v>45270</v>
      </c>
      <c r="H569" s="68">
        <v>16461000</v>
      </c>
      <c r="I569" s="73"/>
      <c r="J569" s="68">
        <v>16461000</v>
      </c>
      <c r="K569" s="68"/>
      <c r="L569" s="68">
        <v>4563270.3924181107</v>
      </c>
      <c r="M569" s="68">
        <v>4503572.3170431415</v>
      </c>
      <c r="N569" s="68">
        <v>4489689.9641019646</v>
      </c>
      <c r="O569" s="68">
        <v>2904467.3264367813</v>
      </c>
      <c r="P569" s="75"/>
    </row>
    <row r="570" spans="1:16" ht="18.75">
      <c r="A570" s="323">
        <v>15</v>
      </c>
      <c r="B570" s="355" t="s">
        <v>24</v>
      </c>
      <c r="C570" s="363" t="s">
        <v>2398</v>
      </c>
      <c r="D570" s="65" t="s">
        <v>35</v>
      </c>
      <c r="E570" s="65" t="s">
        <v>2302</v>
      </c>
      <c r="F570" s="66">
        <v>44946</v>
      </c>
      <c r="G570" s="67">
        <v>45066</v>
      </c>
      <c r="H570" s="68">
        <v>8024000</v>
      </c>
      <c r="I570" s="73">
        <v>1741593.8954</v>
      </c>
      <c r="J570" s="68">
        <v>8024000</v>
      </c>
      <c r="K570" s="68"/>
      <c r="L570" s="68">
        <v>735533.33</v>
      </c>
      <c r="M570" s="68">
        <v>1872267.85</v>
      </c>
      <c r="N570" s="68">
        <v>2072866.67</v>
      </c>
      <c r="O570" s="68">
        <v>3343332.15</v>
      </c>
      <c r="P570" s="75"/>
    </row>
    <row r="571" spans="1:16" ht="37.5">
      <c r="A571" s="323">
        <v>16</v>
      </c>
      <c r="B571" s="355" t="s">
        <v>24</v>
      </c>
      <c r="C571" s="363" t="s">
        <v>2399</v>
      </c>
      <c r="D571" s="65" t="s">
        <v>35</v>
      </c>
      <c r="E571" s="65" t="s">
        <v>2302</v>
      </c>
      <c r="F571" s="66">
        <v>44988</v>
      </c>
      <c r="G571" s="67">
        <v>45077</v>
      </c>
      <c r="H571" s="68">
        <v>19441278.800000001</v>
      </c>
      <c r="I571" s="73">
        <v>7234985.152999999</v>
      </c>
      <c r="J571" s="68">
        <v>19441278.800000001</v>
      </c>
      <c r="K571" s="68"/>
      <c r="L571" s="68">
        <v>4178439</v>
      </c>
      <c r="M571" s="68">
        <v>7316194.7000000002</v>
      </c>
      <c r="N571" s="68">
        <v>7946645.0999999996</v>
      </c>
      <c r="O571" s="68"/>
      <c r="P571" s="75"/>
    </row>
    <row r="572" spans="1:16" ht="18.75">
      <c r="A572" s="565" t="s">
        <v>20</v>
      </c>
      <c r="B572" s="565"/>
      <c r="C572" s="565"/>
      <c r="D572" s="565"/>
      <c r="E572" s="565"/>
      <c r="F572" s="565"/>
      <c r="G572" s="565"/>
      <c r="H572" s="80">
        <f t="shared" ref="H572:O572" si="31">SUM(H556:H571)</f>
        <v>668297826.31659985</v>
      </c>
      <c r="I572" s="59">
        <f t="shared" si="31"/>
        <v>295899245.55839998</v>
      </c>
      <c r="J572" s="80">
        <f t="shared" si="31"/>
        <v>389946619.38</v>
      </c>
      <c r="K572" s="80">
        <f t="shared" si="31"/>
        <v>0</v>
      </c>
      <c r="L572" s="80">
        <f t="shared" si="31"/>
        <v>89561231.912418112</v>
      </c>
      <c r="M572" s="80">
        <f t="shared" si="31"/>
        <v>114836144.83370981</v>
      </c>
      <c r="N572" s="80">
        <f t="shared" si="31"/>
        <v>107289081.55076863</v>
      </c>
      <c r="O572" s="80">
        <f t="shared" si="31"/>
        <v>88977353.88310346</v>
      </c>
      <c r="P572" s="60"/>
    </row>
    <row r="573" spans="1:16">
      <c r="A573"/>
      <c r="B573"/>
      <c r="C573"/>
      <c r="D573"/>
      <c r="E573"/>
      <c r="F573"/>
      <c r="G573"/>
      <c r="H573"/>
      <c r="I573"/>
      <c r="J573"/>
      <c r="K573"/>
      <c r="L573"/>
      <c r="M573"/>
      <c r="N573"/>
      <c r="O573"/>
      <c r="P573"/>
    </row>
    <row r="574" spans="1:16">
      <c r="A574" s="639" t="s">
        <v>119</v>
      </c>
      <c r="B574" s="640"/>
      <c r="C574" s="640"/>
      <c r="D574" s="640"/>
      <c r="E574" s="640"/>
      <c r="F574" s="640"/>
      <c r="G574" s="640"/>
      <c r="H574" s="640"/>
      <c r="I574" s="640"/>
      <c r="J574" s="640"/>
      <c r="K574" s="640"/>
      <c r="L574" s="640"/>
      <c r="M574" s="640"/>
      <c r="N574" s="640"/>
      <c r="O574" s="640"/>
      <c r="P574" s="641"/>
    </row>
    <row r="575" spans="1:16" ht="18.75">
      <c r="A575" s="115">
        <v>1</v>
      </c>
      <c r="B575" s="347" t="s">
        <v>24</v>
      </c>
      <c r="C575" s="425" t="s">
        <v>314</v>
      </c>
      <c r="D575" s="65" t="s">
        <v>26</v>
      </c>
      <c r="E575" s="65" t="s">
        <v>316</v>
      </c>
      <c r="F575" s="158">
        <v>44293</v>
      </c>
      <c r="G575" s="158">
        <v>45166</v>
      </c>
      <c r="H575" s="116">
        <v>49104366.481999993</v>
      </c>
      <c r="I575" s="73">
        <v>42844248.370799996</v>
      </c>
      <c r="J575" s="116">
        <v>6260118.1111999992</v>
      </c>
      <c r="K575" s="116" t="s">
        <v>77</v>
      </c>
      <c r="L575" s="116">
        <v>2347544.2916999999</v>
      </c>
      <c r="M575" s="116">
        <v>2347544.2916999999</v>
      </c>
      <c r="N575" s="116">
        <v>1565029.5277999998</v>
      </c>
      <c r="O575" s="116" t="s">
        <v>77</v>
      </c>
      <c r="P575" s="232" t="s">
        <v>77</v>
      </c>
    </row>
    <row r="576" spans="1:16" ht="18.75">
      <c r="A576" s="115">
        <v>2</v>
      </c>
      <c r="B576" s="347" t="s">
        <v>24</v>
      </c>
      <c r="C576" s="425" t="s">
        <v>2400</v>
      </c>
      <c r="D576" s="65" t="s">
        <v>26</v>
      </c>
      <c r="E576" s="65" t="s">
        <v>316</v>
      </c>
      <c r="F576" s="158">
        <v>44662</v>
      </c>
      <c r="G576" s="158">
        <v>45061</v>
      </c>
      <c r="H576" s="116">
        <v>37439040</v>
      </c>
      <c r="I576" s="73">
        <v>16496541.600000001</v>
      </c>
      <c r="J576" s="116">
        <v>20942498.399999999</v>
      </c>
      <c r="K576" s="116"/>
      <c r="L576" s="116">
        <v>13961665.6</v>
      </c>
      <c r="M576" s="116">
        <v>6980832.7999999989</v>
      </c>
      <c r="N576" s="116" t="s">
        <v>77</v>
      </c>
      <c r="O576" s="116" t="s">
        <v>77</v>
      </c>
      <c r="P576" s="232" t="s">
        <v>77</v>
      </c>
    </row>
    <row r="577" spans="1:16" ht="18.75">
      <c r="A577" s="115">
        <v>3</v>
      </c>
      <c r="B577" s="347" t="s">
        <v>24</v>
      </c>
      <c r="C577" s="425" t="s">
        <v>2401</v>
      </c>
      <c r="D577" s="65" t="s">
        <v>26</v>
      </c>
      <c r="E577" s="65" t="s">
        <v>2402</v>
      </c>
      <c r="F577" s="158">
        <v>44802</v>
      </c>
      <c r="G577" s="158">
        <v>45251</v>
      </c>
      <c r="H577" s="116">
        <v>48616000</v>
      </c>
      <c r="I577" s="73">
        <v>3493744</v>
      </c>
      <c r="J577" s="116">
        <v>45122256</v>
      </c>
      <c r="K577" s="116"/>
      <c r="L577" s="116">
        <v>12306069.818181818</v>
      </c>
      <c r="M577" s="116">
        <v>12306069.818181818</v>
      </c>
      <c r="N577" s="116">
        <v>12306069.818181818</v>
      </c>
      <c r="O577" s="116">
        <v>8204046.5454545468</v>
      </c>
      <c r="P577" s="232" t="s">
        <v>77</v>
      </c>
    </row>
    <row r="578" spans="1:16" ht="56.25">
      <c r="A578" s="115">
        <v>4</v>
      </c>
      <c r="B578" s="347" t="s">
        <v>24</v>
      </c>
      <c r="C578" s="425" t="s">
        <v>2403</v>
      </c>
      <c r="D578" s="65" t="s">
        <v>26</v>
      </c>
      <c r="E578" s="65" t="s">
        <v>315</v>
      </c>
      <c r="F578" s="158">
        <v>44879</v>
      </c>
      <c r="G578" s="158">
        <v>45078</v>
      </c>
      <c r="H578" s="116">
        <v>56486600</v>
      </c>
      <c r="I578" s="73">
        <v>5900000</v>
      </c>
      <c r="J578" s="116">
        <v>50586600</v>
      </c>
      <c r="K578" s="116"/>
      <c r="L578" s="116">
        <v>30351960</v>
      </c>
      <c r="M578" s="116">
        <v>20234640</v>
      </c>
      <c r="N578" s="116" t="s">
        <v>77</v>
      </c>
      <c r="O578" s="116" t="s">
        <v>77</v>
      </c>
      <c r="P578" s="232" t="s">
        <v>77</v>
      </c>
    </row>
    <row r="579" spans="1:16" ht="37.5">
      <c r="A579" s="115">
        <v>5</v>
      </c>
      <c r="B579" s="355" t="s">
        <v>1823</v>
      </c>
      <c r="C579" s="425" t="s">
        <v>2404</v>
      </c>
      <c r="D579" s="65" t="s">
        <v>26</v>
      </c>
      <c r="E579" s="65" t="s">
        <v>313</v>
      </c>
      <c r="F579" s="158">
        <v>44909</v>
      </c>
      <c r="G579" s="158">
        <v>45308</v>
      </c>
      <c r="H579" s="116">
        <v>20649964.599999998</v>
      </c>
      <c r="I579" s="73" t="s">
        <v>77</v>
      </c>
      <c r="J579" s="116">
        <v>20649964.599999998</v>
      </c>
      <c r="K579" s="116"/>
      <c r="L579" s="116">
        <v>5162491.1499999994</v>
      </c>
      <c r="M579" s="116">
        <v>5162491.1499999994</v>
      </c>
      <c r="N579" s="116">
        <v>5162491.1499999994</v>
      </c>
      <c r="O579" s="116">
        <v>5162491.1499999994</v>
      </c>
      <c r="P579" s="232" t="s">
        <v>77</v>
      </c>
    </row>
    <row r="580" spans="1:16" ht="75">
      <c r="A580" s="115">
        <v>6</v>
      </c>
      <c r="B580" s="355" t="s">
        <v>2597</v>
      </c>
      <c r="C580" s="425" t="s">
        <v>2405</v>
      </c>
      <c r="D580" s="65" t="s">
        <v>26</v>
      </c>
      <c r="E580" s="65" t="s">
        <v>2406</v>
      </c>
      <c r="F580" s="158">
        <v>44910</v>
      </c>
      <c r="G580" s="158">
        <v>45179</v>
      </c>
      <c r="H580" s="116">
        <v>19646555.140000001</v>
      </c>
      <c r="I580" s="116" t="s">
        <v>77</v>
      </c>
      <c r="J580" s="116">
        <v>19646555.140000001</v>
      </c>
      <c r="K580" s="116"/>
      <c r="L580" s="116">
        <v>6548851.7133333338</v>
      </c>
      <c r="M580" s="116">
        <v>6548851.7133333338</v>
      </c>
      <c r="N580" s="116">
        <v>6548851.7133333338</v>
      </c>
      <c r="O580" s="116" t="s">
        <v>77</v>
      </c>
      <c r="P580" s="232" t="s">
        <v>77</v>
      </c>
    </row>
    <row r="581" spans="1:16" ht="37.5">
      <c r="A581" s="115">
        <v>7</v>
      </c>
      <c r="B581" s="355" t="s">
        <v>2597</v>
      </c>
      <c r="C581" s="425" t="s">
        <v>2407</v>
      </c>
      <c r="D581" s="65" t="s">
        <v>26</v>
      </c>
      <c r="E581" s="65" t="s">
        <v>851</v>
      </c>
      <c r="F581" s="158">
        <v>44939</v>
      </c>
      <c r="G581" s="158">
        <v>45548</v>
      </c>
      <c r="H581" s="116">
        <v>42432092</v>
      </c>
      <c r="I581" s="116" t="s">
        <v>77</v>
      </c>
      <c r="J581" s="116">
        <v>24246909.714285713</v>
      </c>
      <c r="K581" s="116"/>
      <c r="L581" s="116">
        <v>6061727.4285714282</v>
      </c>
      <c r="M581" s="116">
        <v>6061727.4285714282</v>
      </c>
      <c r="N581" s="116">
        <v>6061727.4285714282</v>
      </c>
      <c r="O581" s="116">
        <v>6061727.4285714282</v>
      </c>
      <c r="P581" s="232" t="s">
        <v>77</v>
      </c>
    </row>
    <row r="582" spans="1:16" ht="37.5">
      <c r="A582" s="115">
        <v>8</v>
      </c>
      <c r="B582" s="355" t="s">
        <v>2597</v>
      </c>
      <c r="C582" s="425" t="s">
        <v>2408</v>
      </c>
      <c r="D582" s="65" t="s">
        <v>26</v>
      </c>
      <c r="E582" s="65" t="s">
        <v>2406</v>
      </c>
      <c r="F582" s="158">
        <v>45016</v>
      </c>
      <c r="G582" s="158">
        <v>45195</v>
      </c>
      <c r="H582" s="116">
        <v>41788502.299999997</v>
      </c>
      <c r="I582" s="116" t="s">
        <v>77</v>
      </c>
      <c r="J582" s="116">
        <v>41788502.299999997</v>
      </c>
      <c r="K582" s="116"/>
      <c r="L582" s="116" t="s">
        <v>77</v>
      </c>
      <c r="M582" s="116">
        <v>20894251.149999999</v>
      </c>
      <c r="N582" s="116">
        <v>20894251.149999999</v>
      </c>
      <c r="O582" s="116" t="s">
        <v>77</v>
      </c>
      <c r="P582" s="232" t="s">
        <v>77</v>
      </c>
    </row>
    <row r="583" spans="1:16" ht="18.75">
      <c r="A583" s="323">
        <v>9</v>
      </c>
      <c r="B583" s="347" t="s">
        <v>1823</v>
      </c>
      <c r="C583" s="425" t="s">
        <v>2409</v>
      </c>
      <c r="D583" s="65" t="s">
        <v>26</v>
      </c>
      <c r="E583" s="65" t="s">
        <v>2410</v>
      </c>
      <c r="F583" s="158">
        <v>45019</v>
      </c>
      <c r="G583" s="158">
        <v>45198</v>
      </c>
      <c r="H583" s="304">
        <v>34220000</v>
      </c>
      <c r="I583" s="304" t="s">
        <v>77</v>
      </c>
      <c r="J583" s="304">
        <v>34220000</v>
      </c>
      <c r="K583" s="304"/>
      <c r="L583" s="304" t="s">
        <v>77</v>
      </c>
      <c r="M583" s="304">
        <v>17110000</v>
      </c>
      <c r="N583" s="304">
        <v>17110000</v>
      </c>
      <c r="O583" s="304" t="s">
        <v>77</v>
      </c>
      <c r="P583" s="232" t="s">
        <v>77</v>
      </c>
    </row>
    <row r="584" spans="1:16" ht="37.5">
      <c r="A584" s="323">
        <v>10</v>
      </c>
      <c r="B584" s="347" t="s">
        <v>24</v>
      </c>
      <c r="C584" s="425" t="s">
        <v>2411</v>
      </c>
      <c r="D584" s="65" t="s">
        <v>26</v>
      </c>
      <c r="E584" s="65" t="s">
        <v>2412</v>
      </c>
      <c r="F584" s="158">
        <v>45026</v>
      </c>
      <c r="G584" s="158">
        <v>45325</v>
      </c>
      <c r="H584" s="304">
        <v>147382000</v>
      </c>
      <c r="I584" s="304" t="s">
        <v>77</v>
      </c>
      <c r="J584" s="304">
        <v>132643800</v>
      </c>
      <c r="K584" s="304"/>
      <c r="L584" s="304" t="s">
        <v>77</v>
      </c>
      <c r="M584" s="304">
        <v>44214600</v>
      </c>
      <c r="N584" s="304">
        <v>44214600</v>
      </c>
      <c r="O584" s="304">
        <v>44214600</v>
      </c>
      <c r="P584" s="232" t="s">
        <v>77</v>
      </c>
    </row>
    <row r="585" spans="1:16" ht="56.25">
      <c r="A585" s="115">
        <v>11</v>
      </c>
      <c r="B585" s="347" t="s">
        <v>24</v>
      </c>
      <c r="C585" s="425" t="s">
        <v>2413</v>
      </c>
      <c r="D585" s="65" t="s">
        <v>26</v>
      </c>
      <c r="E585" s="65" t="s">
        <v>2414</v>
      </c>
      <c r="F585" s="158">
        <v>45029</v>
      </c>
      <c r="G585" s="158">
        <v>45588</v>
      </c>
      <c r="H585" s="116">
        <v>96726665</v>
      </c>
      <c r="I585" s="116" t="s">
        <v>77</v>
      </c>
      <c r="J585" s="116">
        <v>45817893.947368421</v>
      </c>
      <c r="K585" s="116"/>
      <c r="L585" s="116" t="s">
        <v>77</v>
      </c>
      <c r="M585" s="116">
        <v>15272631.315789474</v>
      </c>
      <c r="N585" s="116">
        <v>15272631.315789474</v>
      </c>
      <c r="O585" s="116">
        <v>15272631.315789474</v>
      </c>
      <c r="P585" s="232" t="s">
        <v>77</v>
      </c>
    </row>
    <row r="586" spans="1:16">
      <c r="A586" s="551" t="s">
        <v>20</v>
      </c>
      <c r="B586" s="551"/>
      <c r="C586" s="551"/>
      <c r="D586" s="551"/>
      <c r="E586" s="551"/>
      <c r="F586" s="551"/>
      <c r="G586" s="551"/>
      <c r="H586" s="80">
        <f>SUM(H575:H585)</f>
        <v>594491785.52200007</v>
      </c>
      <c r="I586" s="80">
        <f t="shared" ref="I586:O586" si="32">SUM(I575:I585)</f>
        <v>68734533.970799997</v>
      </c>
      <c r="J586" s="80">
        <f t="shared" si="32"/>
        <v>441925098.21285415</v>
      </c>
      <c r="K586" s="80">
        <f t="shared" si="32"/>
        <v>0</v>
      </c>
      <c r="L586" s="80">
        <f t="shared" si="32"/>
        <v>76740310.00178659</v>
      </c>
      <c r="M586" s="80">
        <f t="shared" si="32"/>
        <v>157133639.66757601</v>
      </c>
      <c r="N586" s="80">
        <f t="shared" si="32"/>
        <v>129135652.10367605</v>
      </c>
      <c r="O586" s="80">
        <f t="shared" si="32"/>
        <v>78915496.439815447</v>
      </c>
      <c r="P586" s="60"/>
    </row>
    <row r="587" spans="1:16">
      <c r="A587" s="630"/>
      <c r="B587" s="631"/>
      <c r="C587" s="631"/>
      <c r="D587" s="631"/>
      <c r="E587" s="631"/>
      <c r="F587" s="631"/>
      <c r="G587" s="631"/>
      <c r="H587" s="631"/>
      <c r="I587" s="631"/>
      <c r="J587" s="631"/>
      <c r="K587" s="631"/>
      <c r="L587" s="631"/>
      <c r="M587" s="631"/>
      <c r="N587" s="631"/>
      <c r="O587" s="631"/>
      <c r="P587" s="632"/>
    </row>
    <row r="588" spans="1:16" s="41" customFormat="1" ht="72" customHeight="1">
      <c r="A588" s="626" t="s">
        <v>854</v>
      </c>
      <c r="B588" s="626"/>
      <c r="C588" s="626"/>
      <c r="D588" s="626"/>
      <c r="E588" s="626"/>
      <c r="F588" s="626"/>
      <c r="G588" s="542">
        <v>462</v>
      </c>
      <c r="H588" s="540">
        <v>14028737199.182003</v>
      </c>
      <c r="I588" s="540">
        <v>2506472327.1068187</v>
      </c>
      <c r="J588" s="540">
        <v>8752817803.5786915</v>
      </c>
      <c r="K588" s="540">
        <v>2458984524.0494099</v>
      </c>
      <c r="L588" s="540">
        <v>2122992025.8243527</v>
      </c>
      <c r="M588" s="540">
        <v>2198261688.4363837</v>
      </c>
      <c r="N588" s="540">
        <v>1822387892.761811</v>
      </c>
      <c r="O588" s="540">
        <v>0</v>
      </c>
      <c r="P588" s="541"/>
    </row>
    <row r="589" spans="1:16" ht="20.25" customHeight="1">
      <c r="A589"/>
      <c r="B589"/>
      <c r="C589"/>
      <c r="D589"/>
      <c r="E589"/>
      <c r="F589"/>
      <c r="G589"/>
      <c r="H589"/>
      <c r="I589"/>
      <c r="J589"/>
      <c r="K589"/>
      <c r="L589"/>
      <c r="M589"/>
      <c r="N589"/>
      <c r="O589"/>
      <c r="P589"/>
    </row>
    <row r="590" spans="1:16" s="41" customFormat="1" ht="72" customHeight="1">
      <c r="A590" s="666" t="s">
        <v>2778</v>
      </c>
      <c r="B590" s="667"/>
      <c r="C590" s="667"/>
      <c r="D590" s="667"/>
      <c r="E590" s="667"/>
      <c r="F590" s="668"/>
      <c r="G590" s="542">
        <v>1224</v>
      </c>
      <c r="H590" s="540">
        <v>395910753406.07672</v>
      </c>
      <c r="I590" s="540">
        <v>195054627302.72269</v>
      </c>
      <c r="J590" s="540">
        <v>37344639047.373985</v>
      </c>
      <c r="K590" s="540">
        <v>30634182841.982697</v>
      </c>
      <c r="L590" s="540">
        <v>32876809798.321526</v>
      </c>
      <c r="M590" s="540">
        <v>6287309014.7707348</v>
      </c>
      <c r="N590" s="540">
        <v>9189481668.2177353</v>
      </c>
      <c r="O590" s="540">
        <v>5723646244.2757349</v>
      </c>
      <c r="P590" s="541"/>
    </row>
    <row r="591" spans="1:16" ht="23.25" customHeight="1">
      <c r="A591"/>
      <c r="B591"/>
      <c r="C591"/>
      <c r="D591"/>
      <c r="E591"/>
      <c r="F591"/>
      <c r="G591"/>
      <c r="H591"/>
      <c r="I591"/>
      <c r="J591"/>
      <c r="K591"/>
      <c r="L591"/>
      <c r="M591"/>
      <c r="N591"/>
      <c r="O591"/>
      <c r="P591"/>
    </row>
    <row r="592" spans="1:16" s="545" customFormat="1" ht="95.25" customHeight="1">
      <c r="A592" s="669" t="s">
        <v>123</v>
      </c>
      <c r="B592" s="670"/>
      <c r="C592" s="670"/>
      <c r="D592" s="670"/>
      <c r="E592" s="670"/>
      <c r="F592" s="670"/>
      <c r="G592" s="543">
        <f>SUM(G588:G591)</f>
        <v>1686</v>
      </c>
      <c r="H592" s="543">
        <f>H588+H590</f>
        <v>409939490605.25873</v>
      </c>
      <c r="I592" s="543">
        <f t="shared" ref="I592:O592" si="33">I588+I590</f>
        <v>197561099629.8295</v>
      </c>
      <c r="J592" s="543">
        <f t="shared" si="33"/>
        <v>46097456850.952675</v>
      </c>
      <c r="K592" s="543">
        <f t="shared" si="33"/>
        <v>33093167366.032104</v>
      </c>
      <c r="L592" s="543">
        <f t="shared" si="33"/>
        <v>34999801824.145882</v>
      </c>
      <c r="M592" s="543">
        <f t="shared" si="33"/>
        <v>8485570703.207119</v>
      </c>
      <c r="N592" s="543">
        <f t="shared" si="33"/>
        <v>11011869560.979546</v>
      </c>
      <c r="O592" s="543">
        <f t="shared" si="33"/>
        <v>5723646244.2757349</v>
      </c>
      <c r="P592" s="544"/>
    </row>
    <row r="593" spans="1:16" s="539" customFormat="1" ht="58.5" customHeight="1">
      <c r="A593" s="537"/>
      <c r="B593" s="537"/>
      <c r="C593" s="537"/>
      <c r="D593" s="537"/>
      <c r="E593" s="537"/>
      <c r="F593" s="537"/>
      <c r="G593" s="537"/>
      <c r="H593" s="537"/>
      <c r="I593" s="537"/>
      <c r="J593" s="537"/>
      <c r="K593" s="537"/>
      <c r="L593" s="537"/>
      <c r="M593" s="537"/>
      <c r="N593" s="537"/>
      <c r="O593" s="537"/>
      <c r="P593" s="538"/>
    </row>
    <row r="594" spans="1:16" s="539" customFormat="1" ht="18.75">
      <c r="A594" s="537"/>
      <c r="B594" s="537"/>
      <c r="C594" s="537"/>
      <c r="D594" s="537"/>
      <c r="E594" s="537"/>
      <c r="F594" s="537"/>
      <c r="G594" s="537"/>
      <c r="H594" s="537"/>
      <c r="I594" s="537"/>
      <c r="J594" s="537"/>
      <c r="K594" s="537"/>
      <c r="L594" s="537"/>
      <c r="M594" s="537"/>
      <c r="N594" s="537"/>
      <c r="O594" s="537"/>
      <c r="P594" s="538"/>
    </row>
    <row r="595" spans="1:16" s="539" customFormat="1" ht="6" customHeight="1">
      <c r="A595" s="537"/>
      <c r="B595" s="537"/>
      <c r="C595" s="537"/>
      <c r="D595" s="537"/>
      <c r="E595" s="537"/>
      <c r="F595" s="537"/>
      <c r="G595" s="537"/>
      <c r="H595" s="537"/>
      <c r="I595" s="537"/>
      <c r="J595" s="537"/>
      <c r="K595" s="537"/>
      <c r="L595" s="537"/>
      <c r="M595" s="537"/>
      <c r="N595" s="537"/>
      <c r="O595" s="537"/>
      <c r="P595" s="538"/>
    </row>
    <row r="596" spans="1:16" s="539" customFormat="1" ht="18.75" hidden="1">
      <c r="A596" s="537"/>
      <c r="B596" s="537"/>
      <c r="C596" s="537"/>
      <c r="D596" s="537"/>
      <c r="E596" s="537"/>
      <c r="F596" s="537"/>
      <c r="G596" s="537"/>
      <c r="H596" s="537"/>
      <c r="I596" s="537"/>
      <c r="J596" s="537"/>
      <c r="K596" s="537"/>
      <c r="L596" s="537"/>
      <c r="M596" s="537"/>
      <c r="N596" s="537"/>
      <c r="O596" s="537"/>
      <c r="P596" s="538"/>
    </row>
    <row r="597" spans="1:16" s="539" customFormat="1" ht="18.75" hidden="1">
      <c r="A597" s="537"/>
      <c r="B597" s="537"/>
      <c r="C597" s="537"/>
      <c r="D597" s="537"/>
      <c r="E597" s="537"/>
      <c r="F597" s="537"/>
      <c r="G597" s="537"/>
      <c r="H597" s="537"/>
      <c r="I597" s="537"/>
      <c r="J597" s="537"/>
      <c r="K597" s="537"/>
      <c r="L597" s="537"/>
      <c r="M597" s="537"/>
      <c r="N597" s="537"/>
      <c r="O597" s="537"/>
      <c r="P597" s="538"/>
    </row>
    <row r="598" spans="1:16" s="539" customFormat="1" ht="18.75" hidden="1">
      <c r="A598" s="537"/>
      <c r="B598" s="537"/>
      <c r="C598" s="537"/>
      <c r="D598" s="537"/>
      <c r="E598" s="537"/>
      <c r="F598" s="537"/>
      <c r="G598" s="537"/>
      <c r="H598" s="537"/>
      <c r="I598" s="537"/>
      <c r="J598" s="537"/>
      <c r="K598" s="537"/>
      <c r="L598" s="537"/>
      <c r="M598" s="537"/>
      <c r="N598" s="537"/>
      <c r="O598" s="537"/>
      <c r="P598" s="538"/>
    </row>
    <row r="599" spans="1:16" s="539" customFormat="1" ht="18.75" hidden="1">
      <c r="A599" s="537"/>
      <c r="B599" s="537"/>
      <c r="C599" s="537"/>
      <c r="D599" s="537"/>
      <c r="E599" s="537"/>
      <c r="F599" s="537"/>
      <c r="G599" s="537"/>
      <c r="H599" s="537"/>
      <c r="I599" s="537"/>
      <c r="J599" s="537"/>
      <c r="K599" s="537"/>
      <c r="L599" s="537"/>
      <c r="M599" s="537"/>
      <c r="N599" s="537"/>
      <c r="O599" s="537"/>
      <c r="P599" s="538"/>
    </row>
    <row r="600" spans="1:16" hidden="1"/>
    <row r="602" spans="1:16" s="679" customFormat="1">
      <c r="A602" s="676"/>
      <c r="B602" s="676"/>
      <c r="C602" s="677"/>
      <c r="D602" s="677"/>
      <c r="E602" s="677"/>
      <c r="F602" s="676"/>
      <c r="G602" s="676"/>
      <c r="H602" s="678"/>
      <c r="I602" s="678"/>
      <c r="J602" s="678"/>
      <c r="K602" s="678"/>
      <c r="L602" s="678"/>
      <c r="M602" s="678"/>
      <c r="N602" s="678"/>
      <c r="O602" s="678"/>
      <c r="P602" s="677"/>
    </row>
    <row r="603" spans="1:16" s="679" customFormat="1" ht="32.25">
      <c r="A603" s="676"/>
      <c r="B603" s="676"/>
      <c r="C603" s="680" t="s">
        <v>2666</v>
      </c>
      <c r="D603" s="681"/>
      <c r="E603" s="681"/>
      <c r="F603" s="682"/>
      <c r="G603" s="682"/>
      <c r="H603" s="680" t="s">
        <v>510</v>
      </c>
      <c r="I603" s="683"/>
      <c r="J603" s="684"/>
      <c r="K603" s="685" t="s">
        <v>2664</v>
      </c>
      <c r="L603" s="685"/>
      <c r="M603" s="685"/>
      <c r="N603" s="684"/>
      <c r="O603" s="685" t="s">
        <v>2665</v>
      </c>
      <c r="P603" s="685"/>
    </row>
    <row r="604" spans="1:16" s="679" customFormat="1" ht="32.25">
      <c r="A604" s="676"/>
      <c r="B604" s="676"/>
      <c r="C604" s="680" t="s">
        <v>853</v>
      </c>
      <c r="D604" s="681"/>
      <c r="E604" s="681"/>
      <c r="F604" s="682"/>
      <c r="G604" s="682"/>
      <c r="H604" s="680" t="s">
        <v>512</v>
      </c>
      <c r="I604" s="683"/>
      <c r="J604" s="684"/>
      <c r="K604" s="684"/>
      <c r="L604" s="684" t="s">
        <v>511</v>
      </c>
      <c r="M604" s="684"/>
      <c r="N604" s="684"/>
      <c r="O604" s="685" t="s">
        <v>511</v>
      </c>
      <c r="P604" s="685"/>
    </row>
    <row r="605" spans="1:16" ht="32.25">
      <c r="C605" s="526"/>
      <c r="D605" s="526"/>
      <c r="E605" s="527"/>
      <c r="F605" s="527"/>
      <c r="G605" s="528"/>
      <c r="H605" s="528"/>
      <c r="I605" s="528"/>
      <c r="J605" s="529"/>
      <c r="K605" s="529"/>
      <c r="L605" s="529"/>
      <c r="M605" s="528"/>
      <c r="N605" s="528"/>
      <c r="O605" s="529"/>
      <c r="P605" s="526"/>
    </row>
    <row r="606" spans="1:16">
      <c r="D606" s="57"/>
    </row>
    <row r="607" spans="1:16">
      <c r="C607" s="147"/>
      <c r="D607" s="147"/>
      <c r="F607" s="1"/>
      <c r="H607" s="250"/>
      <c r="I607" s="250"/>
      <c r="J607" s="250"/>
      <c r="M607" s="248"/>
      <c r="N607" s="248"/>
    </row>
    <row r="608" spans="1:16">
      <c r="C608" s="147"/>
      <c r="D608" s="147"/>
      <c r="F608" s="147"/>
      <c r="H608" s="248"/>
      <c r="I608" s="248"/>
      <c r="J608" s="248"/>
      <c r="M608" s="248"/>
      <c r="N608" s="248"/>
    </row>
  </sheetData>
  <mergeCells count="112">
    <mergeCell ref="A590:F590"/>
    <mergeCell ref="A592:F592"/>
    <mergeCell ref="K603:M603"/>
    <mergeCell ref="A6:P6"/>
    <mergeCell ref="A24:G24"/>
    <mergeCell ref="A5:P5"/>
    <mergeCell ref="A33:P33"/>
    <mergeCell ref="A32:P32"/>
    <mergeCell ref="A31:G31"/>
    <mergeCell ref="A26:P26"/>
    <mergeCell ref="A77:P77"/>
    <mergeCell ref="A95:G95"/>
    <mergeCell ref="A53:G53"/>
    <mergeCell ref="A75:G75"/>
    <mergeCell ref="A54:P54"/>
    <mergeCell ref="A55:P55"/>
    <mergeCell ref="A85:G85"/>
    <mergeCell ref="A87:P87"/>
    <mergeCell ref="A196:P196"/>
    <mergeCell ref="A210:G210"/>
    <mergeCell ref="A217:G217"/>
    <mergeCell ref="A212:P212"/>
    <mergeCell ref="A167:P167"/>
    <mergeCell ref="A176:G176"/>
    <mergeCell ref="A1:P2"/>
    <mergeCell ref="A3:A4"/>
    <mergeCell ref="B3:B4"/>
    <mergeCell ref="C3:C4"/>
    <mergeCell ref="D3:D4"/>
    <mergeCell ref="E3:E4"/>
    <mergeCell ref="F3:G3"/>
    <mergeCell ref="H3:H4"/>
    <mergeCell ref="I3:I4"/>
    <mergeCell ref="J3:K3"/>
    <mergeCell ref="L3:O3"/>
    <mergeCell ref="P3:P4"/>
    <mergeCell ref="A178:P178"/>
    <mergeCell ref="A194:G194"/>
    <mergeCell ref="A219:P219"/>
    <mergeCell ref="A247:G247"/>
    <mergeCell ref="A97:P97"/>
    <mergeCell ref="A111:G111"/>
    <mergeCell ref="A134:P134"/>
    <mergeCell ref="A147:P147"/>
    <mergeCell ref="A157:G157"/>
    <mergeCell ref="A159:P159"/>
    <mergeCell ref="A113:P113"/>
    <mergeCell ref="A132:G132"/>
    <mergeCell ref="A165:G165"/>
    <mergeCell ref="A137:G137"/>
    <mergeCell ref="A139:P139"/>
    <mergeCell ref="A141:G141"/>
    <mergeCell ref="A143:P143"/>
    <mergeCell ref="A145:G145"/>
    <mergeCell ref="A166:P166"/>
    <mergeCell ref="A520:G520"/>
    <mergeCell ref="A535:P535"/>
    <mergeCell ref="A553:G553"/>
    <mergeCell ref="A572:G572"/>
    <mergeCell ref="A481:P481"/>
    <mergeCell ref="A506:P506"/>
    <mergeCell ref="A508:G508"/>
    <mergeCell ref="A574:P574"/>
    <mergeCell ref="A249:P249"/>
    <mergeCell ref="O603:P603"/>
    <mergeCell ref="O604:P604"/>
    <mergeCell ref="A396:P396"/>
    <mergeCell ref="A373:P373"/>
    <mergeCell ref="A256:P256"/>
    <mergeCell ref="A397:P397"/>
    <mergeCell ref="A533:G533"/>
    <mergeCell ref="A274:G274"/>
    <mergeCell ref="A276:P276"/>
    <mergeCell ref="A303:G303"/>
    <mergeCell ref="A305:P305"/>
    <mergeCell ref="A334:G334"/>
    <mergeCell ref="A395:G395"/>
    <mergeCell ref="A586:G586"/>
    <mergeCell ref="A467:P467"/>
    <mergeCell ref="A496:P496"/>
    <mergeCell ref="A439:P439"/>
    <mergeCell ref="A457:P457"/>
    <mergeCell ref="A465:G465"/>
    <mergeCell ref="A431:P431"/>
    <mergeCell ref="A438:G438"/>
    <mergeCell ref="A472:P472"/>
    <mergeCell ref="A504:G504"/>
    <mergeCell ref="A522:P522"/>
    <mergeCell ref="A588:F588"/>
    <mergeCell ref="A480:G480"/>
    <mergeCell ref="A466:P466"/>
    <mergeCell ref="A587:P587"/>
    <mergeCell ref="A482:P482"/>
    <mergeCell ref="A494:G494"/>
    <mergeCell ref="A554:P554"/>
    <mergeCell ref="A555:P555"/>
    <mergeCell ref="A254:G254"/>
    <mergeCell ref="A443:G443"/>
    <mergeCell ref="A429:G429"/>
    <mergeCell ref="A430:P430"/>
    <mergeCell ref="A425:P425"/>
    <mergeCell ref="A424:P424"/>
    <mergeCell ref="A423:G423"/>
    <mergeCell ref="A470:G470"/>
    <mergeCell ref="A456:P456"/>
    <mergeCell ref="A440:P440"/>
    <mergeCell ref="A336:P336"/>
    <mergeCell ref="A371:G371"/>
    <mergeCell ref="A445:P445"/>
    <mergeCell ref="A455:G455"/>
    <mergeCell ref="B444:P444"/>
    <mergeCell ref="A510:P510"/>
  </mergeCells>
  <pageMargins left="0" right="0" top="0.43307086614173229" bottom="0" header="0" footer="0"/>
  <pageSetup paperSize="9" scale="33" fitToHeight="0" orientation="landscape" r:id="rId1"/>
  <rowBreaks count="2" manualBreakCount="2">
    <brk id="541" max="19" man="1"/>
    <brk id="572"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8</vt:i4>
      </vt:variant>
    </vt:vector>
  </HeadingPairs>
  <TitlesOfParts>
    <vt:vector size="13" baseType="lpstr">
      <vt:lpstr>KURUMLAR GENEL TOPLAM</vt:lpstr>
      <vt:lpstr>SEKTÖRLER GENEL TOPLAM</vt:lpstr>
      <vt:lpstr>KURUMLAR</vt:lpstr>
      <vt:lpstr>BELEDİYELER GENEL TOPLAM</vt:lpstr>
      <vt:lpstr>BELEDİYELER</vt:lpstr>
      <vt:lpstr>BELEDİYELER!Yazdırma_Alanı</vt:lpstr>
      <vt:lpstr>'BELEDİYELER GENEL TOPLAM'!Yazdırma_Alanı</vt:lpstr>
      <vt:lpstr>KURUMLAR!Yazdırma_Alanı</vt:lpstr>
      <vt:lpstr>'KURUMLAR GENEL TOPLAM'!Yazdırma_Alanı</vt:lpstr>
      <vt:lpstr>BELEDİYELER!Yazdırma_Başlıkları</vt:lpstr>
      <vt:lpstr>'BELEDİYELER GENEL TOPLAM'!Yazdırma_Başlıkları</vt:lpstr>
      <vt:lpstr>KURUMLAR!Yazdırma_Başlıkları</vt:lpstr>
      <vt:lpstr>'KURUMLAR GENEL TOPLAM'!Yazdırma_Başlıkları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Serpil BÜYÜKKARA</dc:creator>
  <cp:lastModifiedBy>Züleyha AKSÜZEK KAVAK</cp:lastModifiedBy>
  <cp:lastPrinted>2023-06-13T10:52:08Z</cp:lastPrinted>
  <dcterms:created xsi:type="dcterms:W3CDTF">2019-05-06T12:54:55Z</dcterms:created>
  <dcterms:modified xsi:type="dcterms:W3CDTF">2023-06-19T07:13:39Z</dcterms:modified>
</cp:coreProperties>
</file>